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Отчет"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<sst xmlns="http://schemas.openxmlformats.org/spreadsheetml/2006/main" count="87" uniqueCount="80">
  <si>
    <t xml:space="preserve">Отчет о реализации государственной программы Республики Тыва "Повышение эффективности и надежности функционирования жилищно-коммунального хозяйства Республики Тыва на 2014-2025 годы"  на 1 июля 2023 г.</t>
  </si>
  <si>
    <t xml:space="preserve">Наименование мероприятия (объекта)</t>
  </si>
  <si>
    <t xml:space="preserve">Объемы финансирования (тыс. руб.)</t>
  </si>
  <si>
    <t xml:space="preserve">Всего</t>
  </si>
  <si>
    <t xml:space="preserve">Федеральный бюджет</t>
  </si>
  <si>
    <t xml:space="preserve">Республиканский бюджет</t>
  </si>
  <si>
    <t xml:space="preserve">Исполнено (кассовые расходы)</t>
  </si>
  <si>
    <t xml:space="preserve">Местные бюджеты</t>
  </si>
  <si>
    <t xml:space="preserve">Внебюджетные источники</t>
  </si>
  <si>
    <t xml:space="preserve">Остаток лимита ПОФ (экономия) +, -</t>
  </si>
  <si>
    <t xml:space="preserve">% выполнения</t>
  </si>
  <si>
    <t xml:space="preserve">Фактический результат выполнения мероприятий (в отчетном периоде и нарастающим итогом с начала года)</t>
  </si>
  <si>
    <t xml:space="preserve">план</t>
  </si>
  <si>
    <t xml:space="preserve">факт</t>
  </si>
  <si>
    <t xml:space="preserve">предусмотрено программой</t>
  </si>
  <si>
    <t xml:space="preserve">утверждено на 2023 год законом Республики Тыва о республиканском бюджете</t>
  </si>
  <si>
    <t xml:space="preserve">предусмотрено уточненной бюджетной росписью на 2023 г. (935-ЗРТ от 27.04.2023г)</t>
  </si>
  <si>
    <t xml:space="preserve">Государственная программа "Повышение эффективности и надежности функционирования жилищно-коммунального хозяйства Республики Тыва на 2014-2025 годы"</t>
  </si>
  <si>
    <t xml:space="preserve">1. Подпрограмма «Комплексное развитие и модернизация систем коммунальной инфраструктуры Республики Тыва на 2014-2025 годы»:</t>
  </si>
  <si>
    <t xml:space="preserve">1.1. Раздел 1 Мероприятия по комплексному развитию систем водоотведения и очистки сточных вод</t>
  </si>
  <si>
    <t xml:space="preserve">1.1.10. Очистные сооружения в г. Шагонаре с мощностью до 5 тыс. куб.м./сутки. Разработка ПСД*</t>
  </si>
  <si>
    <t xml:space="preserve">ГК №170-22 от 07.12.22 г. заключен с едпоставщиком ООО «КуйбышевГидроПроект» в сумме 14 196 198,00 руб., со сроками выполнения работ до 20.05.2023 г. Контрактом предусмотрен аванс 50 % от цены контракта. Профинансированы 23,27 % - 8 750,00 тыс. руб. МУП «Алды-Шынаа» (Водоканал) ведется сбор недостающих документов (лабораторные анализы). На сегодняшний день, проектным предприятием рассчитываются нагрузки для получения ТУ. Заказчиком от 04.05.23 г. направлена претензия в адрес ООО «КГП» об ускорении темпа работ по исполнению ГК, после чего 05.05.23 г. поступило ответное письмо об отсутствии исходных данных и проектирование приостанавливалось. Имелись вопросы по археологии - в соответствии с постановлением РФ до конца 2023 года не требуется, требуется только гарантийное письмо проведении историко-культурной экспертизы при обнаружении объекта культурного наследия.</t>
  </si>
  <si>
    <t xml:space="preserve">1.2. Раздел 2
Мероприятия по комплексному развитию систем теплоснабжения
</t>
  </si>
  <si>
    <t xml:space="preserve">В 2023 г. объем финансирования из рес.бюджета составляет 62804,0 тыс. рублей. Планируется строительство нового топливного (угольного) склада в Сут-Хольском кожууне и обустройство 5 существующих топливных (угольных) складов в с. Сарыг-Сеп; с. Чаа-Холь; гг. Туран, Шагонар, Чадан. 24 мая 2023 года заключен контракт на приобретение нового весового оборудования для взвешивания грузовых автомобилей с полным заездом в Чадан и модернизация весового оборудования в остальных муниципальных образованиях. Ориентировочная доставка весового оборудования до конца июля 2023 г.  По состоянию на 1 июля 2023 г. выполнены следующие работы: - по строительству нового топливного (угольного) склада в Сут-Хольском кожууне - земельный участок выделен и оформлен в установленном порядке, обустроено наружное ограждение территории топливного склада, обеспечено технологическое присоединение и подключение к электроснабжению принимающих устройств склада. Ведутся ремонтные работы производственного помещения, подготовлена площадка для монтажа весового оборудования. Обустроено ограждение общей протяженностью 269 погонных метров, с устройством колючей проволоки «Егоза» объемом 231 метр. По периметру земельного участка установлено 6 столбов с прожекторами и 2 прожектора на помещении гаража. Будет установлено весовое оборудование, приобретенное в 2022 году. - по обустройству 5 существующих топливных (угольных) складов: -  в г. Туран и с. Сарыг-Сеп земельные участки выделены и оформлены в установленном порядке, обустроено наружное ограждение территории топливного склада, обеспечено технологическое присоединение и подключение к электроснабжению принимающих устройств склада. Ведутся ремонтные работы производственного помещения, подготовлена площадка для монтажа весового оборудования. - в г. Шагонаре срок действующего договора аренды топливного склада с третьим лицом истекает в конце августа 2023 г., нет доступа на территорию склада, к ремонтным работам возможно будет приступить не ранее 01.09.2023 г. - в г. Чадаана земельный участок под размещение топливного склада ГУП «ТСП» не передан, доступ на территорию склада для выполнения ремонтных работ не предоставлен. На текущий момент приступить к выполнению ремонтных работ не представляется возможным. - в с. Чаа-Хол срок действующего договора аренды топливного склада с третьим лицом истекает в 2026 г. Досрочное расторжение договора аренды с существующим арендатором не представляется возможным, по причине отказа арендатора. По состоянию на 29.06.2023 г. земельный участок под размещение топливного склада ГУП «ТСП» не передан, доступ на территорию склада для выполнения ремонтных работ не предоставлен. Исходя из этого, к ремонтным работам приступить невозможно. 17.04.2023 г. заключены 2 договора на поставку и монтаж систем видеонаблюдения № 01/05 и № 02/05. В соответствии с договорами монтаж систем видеонаблюдения будет производиться одновременно на всех топливных складах по мере их готовности. </t>
  </si>
  <si>
    <t xml:space="preserve">1.2.15. Строительство и обустройство угольных складов</t>
  </si>
  <si>
    <t xml:space="preserve">1.3. Раздел 3  Мероприятия по комплексному развитию систем коммунальной инфраструктуры микрорайонов жилой застройки </t>
  </si>
  <si>
    <t xml:space="preserve">1.3.21. Благоустройство многоквартирных домов по программе переселения</t>
  </si>
  <si>
    <t xml:space="preserve">В рамках программы переселения граждан и детей сирот на благоустройство и наружное освещение прилегающих территорий лимит 2023 года составляет 37 131,00 тыс. рублей, профинансировано 6439,21 тыс. рублей. На сегодняшний день ГКУ РТ «Госстройзаказ» «Госстройзаказ» составлены НМЦК и сводный сметный расчет на общую стоимость по 4 объектам 39 206,087 тыс. рублей в ценах 4 кв. 2022 года. Минстроем РТ доведено 33 344,38 тыс. рублей, в связи с чем ГКУ РТ «Госстройзаказ» 17-18.04.2023 выполнен расчет на выделенный лимит. Постановление Правительства Республики Тыва об определении единственного поставщика ООО «Оникс» утверждено 17.05.2023 № 313 (срок исполнения 30.09.2023). СМР начаты 05.06.2023 г. Госконтракт был подписан № от 25.05.2023, и отменен в виду выявленных в сметном расчете дублирующихся работ, которые были ранее оплачены другому подрядчику. В связи с чем было принято решение повторно рассмотреть и выполнить расчеты на 2 этапа (1-оплаченные, но не выполненные СМР по ул. Гагарина, 1А и ул. Мира, 14/1; 2 – новый вид работ по ул. Юбилейная, 5, 9,10,13). На оплаченные, но невыполненные работы планируется провести строительную экспертизу. В настоящее время заключен ГК на выполнение работ по «Благоустройству и наружным инженерным сетям объектов строительства многоквартирных жилых домов по адресу: с. Хову-Аксы, Чеди-Хольского района Республики Тыва ул. Юбилейная, д. 5,9,10,13» от 30.05.2023 №68-23 на 21 464,019 тыс. рублей, со сроком исполнения 90 календарных дней со дня подписания ГК. Предусмотрен аванс 30%. Профинансировано от 09.06.2023 на сумму 6 439 205,98 рублей. Выполнено: обратная засыпка и уплотнение грунта по дому ул. Юбилейная д. 10. Выполняется: Вертикальная планировка, геодезическая разбивка осей тратуаров и дороги, устройства отмостки по дому ул. Юбилейная д. 10, поднятие камер до уровня тротуаров и дорог. </t>
  </si>
  <si>
    <t xml:space="preserve">1.3.23.Наружные инженерные сети для домов по программе детей-сирот по ул. Полигонная в мкрн. Спутник</t>
  </si>
  <si>
    <t xml:space="preserve">Наружные инженерные сети для домов по программе детей-сирот по ул. Полигонная в мкрн. Спутник " заключено 3 договора, на 2022 г. 18 414,76 тыс. рублей из них: 1. АО «Тываэнерго» заключен договор от 10.11.2021 г. № 20.1700.2162.2 об осуществлении технологического присоединения к электрическим сетям многоквартирных жилых домов на сумму 32 491,662 тыс. рублей, профинансировано 32 491,662 тыс. рублей 2. Водоканал-Сервис» - заключены 4 договора до 31.12.2022 г.  - от 22.12.2020 г. № 2020/43-К на сумму 29 334,3052 тыс. рублей, профинансировано 29 334,3052 тыс. рублей. - от 29.06.2021 г. № 2021/13-В на сумму 45 887,969 тыс. рублей, профинансировано 45 887,969 тыс. рублей. (из них 6 8831 95,33 тыс. рублей оплачено в 2022 году) - от 29.06.2021 г. 2021/12-В на сумму 3 378, 600 тыс. рублей, профинансировано 3 378, 600 тыс. рублей (506790,00 ).  - от 29.06.2021 г. № 2021/12-К на сумму 1 232,856 тыс. рублей, профинансировано 1 232,856 тыс. рублей. Работы по водоснабжению, по канализации выполнены в полном объеме. 3. АО «Кызылская ТЭЦ» - заключен договор № КызТЭЦ-21/351 от 19.05.2021 г. на сумму 31 499,323 тыс. рублей, профинансировано – 25 986,942 тыс. рублей (из них 5 512 381,55 тыс. рублей оплачено, в 2022 г.). Оставшаяся доля размера платы договора в размере 5 512,381 тыс. рублей, были перенесены на следующий финансовый год, в связи с неготовностью застройщиком ООО «Энергострой» к подключению к теплоснабжению 5 - ти домов. - Акт о подключении объекта к системе теплоснабжения от 18.10.2022 г. 5 - ти домов получены. - Акты о готовности внутриплощадочных и внутридомовых сетей и оборудования подключаемого объекта к подаче тепловой энергии и теплоносителя от 21.10.2022 г. 5 - ти домов получены.  На 17 марта 2023 г. со стороны Кызылской ТЭЦ не представлены акты подключения оставшихся 5 ти домов, в связи с низкой готовностью объектов</t>
  </si>
  <si>
    <t xml:space="preserve">1.3.30. Строительство инженерных сетей в мкрн. Спутник, 3 и 4 кварталы, г. Кызыл (ИБК)</t>
  </si>
  <si>
    <t xml:space="preserve">Предусмотрено к вводу в эксплуатацию многоквартирные жилые дома общей жилой площадью - 100,00 тыс. кв. м.  Больница/поликлиника/школа/ДОУ:   - ДОО 4 объекта, два отдельно стоящих по 280 мест каждый, общей вместимостью 560 мест.; - 1 общеобразовательная школа на 825 мест; - центр дополнительного образования на 67 мест во встроенных помещениях;                                                                                                                                     - 2 спортивных зала: отдельностоящий "Легкоатлетический манеж", а также во встроено-пристроенных помещениях жилых домов;                                                                                                                                                                  - 3 предприятия общественного питания: два объекта по 100 мест во встроенных помещениях жилых домов, объект на 50 мест в помещении спортивного комплекса, общей вместимостью 250 мест;                                                    - 1 торговый центр общей площадью 1242 кв.м;                                                                                                                                                                                                                                                                                                             - предприятие бытового обслуживания на 32 раб. мест во встроенных помещениях жилых домов.                                                                                                                                                                                                 Водоснабжение/водоотведение: водоснабжение расход - 2454 м3/сут, канализация - 2064 м3/сут, ожидаемый объем предоставляемых услуг Сети электроснабжения: максимальная мощность присоединяемых энергопринимающих устройств - 9,8 мВт, ожидаемый объем предоставляемых услуг Сети теплоснабжение: размер максимальной тепловой нагрузки - 17,372 гкал/час, ожидаемый объем предоставляемых услуг.  На проектные и градостроительные работы заключен с ООО «Северо-западная инжиниринговая компания» (г. Санкт-Петербург) ГК 07 декабря 2020 г. № 184-20 в сумме 14 300,0 тыс. рублей, срок до 31 декабря 2021 г. (включительно) или до полного исполнения обязательств по контракту Сторонами. Профинансировано 100 %. Проектным предприятием проект полностью разработан. Для скорейшего прохождения экспертизы ПСД микрорайона, заключено дополнительное соглашение от 27.09.2022 г. по исключению согласования с ресурсоснабжающими организациями из технического задания. Проектным предприятием проект загружен в Экспертизу 05.12.2022 г.   ООО «СЗИК» заключен договор на прохождение госэкспертизы с ГАУ УГСЭ РТ от 28.12.22 г. в сумме 1 086 190,20 руб. На сегодняшний день, Экспертизой проводится проверка по проектной документации. От 01.02.23 г. назначен ведущий эксперт по рассмотрению проекта.</t>
  </si>
  <si>
    <t xml:space="preserve">1.3.31. Строительство инженерных сетей в мкрн. Монгун, г. Кызыл (ИБК)</t>
  </si>
  <si>
    <t xml:space="preserve">Предусмотрены к вводу в эксплуатацию многоквартирные жилые дома общей жилой площадью 127,00 тыс. кв. м Больница/поликлиника/школа/ДОУ: школа на 825 мест, детский сад на 280 мест, существующие детские сады на 107 и 205 мест.  Водоснабжение/водоотведение: требуемый расход водоотведение - 1734 м3/сут,  водоснабжения - 1817 м3/сут. Сети электроснабжения: требуемая мощность электроснабжения - 6988 кВт   Сети теплоснабжение: требуемая мощность теплоснабжения - 21,875 Гкал/час.  Ведется строительство общеобразовательной школы на 825 мест (70% земляных работ, устройство фундаментов по блоку В 100 %, по блоку Б-70 %, выполнено монолитное перекрытие на отм. 0,000-по блоку В. По 9 жилому кварталу (ул. Кечил-оола, 75) – 4 МКД (2 шестиэтажных дома, 2 девятиэтажных дома) – осуществляются земляные работы 50% и устройство фундаментов). По 10 жилому кварталу (ул. Кечил-оола, 77) – 4 МКД (2 шестиэтажных дома, 2 девятиэтажных дома) – проектная документация проходит экспертизу. </t>
  </si>
  <si>
    <t xml:space="preserve">1.3.32. Строительство инженерных сетей на территории западнее от ул. Полигонная, д.2, г. Кызыл (ИБК)</t>
  </si>
  <si>
    <t xml:space="preserve">Предусмотрено к вводу в эксплуатацию объекты многоквартирного жилого строительства общей жилой площадью 55,01 тыс. кв. м., центр культурного развития на 250 мест, торговый центр и предприятие бытового обслуживания на 32 рабочих места. Больница/поликлиника/школа/ДОУ: детский сад на 30 мест для детей с ограниченными возможностями, десткий сад на 280 мест.  Водоснабжение/водоотведение:  расчетный расход водоснабжения - 3600,0 м3/сут, водоотведения - 3600,0 м3/сут.   Сети электроснабжения: требуемая мощность - 6,7 мВт  Сети теплоснабжение: требуемая мощность теплоснабжения - 15,848 Гкал/час.  На проектные и градостроительные работы заключен ГК №344-21 от 20.12.2021 г. с ООО «Модуль» на сумму 6 704 597,30 рублей, срок до 31 декабря 2022 г. (включительно) или до полного исполнения обязательств по контракту Сторонами. Профинансированы 100 %. Проект планировки и межевания территории утвержден постановлением Мэрии г. Кызыла от 19.12.2022 г. № 961. Проектным предприятием загружен проект по инженерным сетям в Экспертизу и заключен договор на проведение экспертизы от 23.12.2022 г. № 1/053-22. На сегодняшний день, Экспертизой проводится проверка по данному объекту.</t>
  </si>
  <si>
    <t xml:space="preserve">1.4. Субсидии на возмещение убытков, связанных с применением государственных регулируемых цен на тепловую и электрическую энергию, водоснабжение и водоотведения, вырабатываемыми муниципальными организациями коммунального комплекса, понесенных в процессе выработки и (или) транспортировки энерго/теплоресурсов и воды</t>
  </si>
  <si>
    <r>
      <rPr>
        <sz val="14"/>
        <rFont val="Times New Roman"/>
        <family val="1"/>
        <charset val="204"/>
      </rPr>
      <t xml:space="preserve">В 2023 году после уточнения республиканского бюджета Республики Тыва предусмотрены субсидии на возмещение убытков, связанных с применением государственных регулируемых цен на тепловую и электрическую энергию, водоснабжение и водоотведения, вырабатываемыми муниципальными организациями коммунального комплекса, понесенных в процессе выработки и (или) транспортировки энерго/теплоресурсов и воды в сумме 42347,00 тыс. рублей. Заключены соглашения о предоставлении субсидии с 10 муниципальными образованиями. 
В целях недопущения срыва проведения ремонтных работ по подготовке к предстоящему отопительному периоду организаций коммунального комплекса субсидии по состоянию на 01 июля 2023г. профинансированы на 77% ресурсоснабжающим организациям в счет погашения долгов по электроэнергии, налогам и сборам, заработной плате и материалов для ремонтных работ объектов ЖКХ, для приобретения угля и на оплату транспортных услуг, в том числе:                                                                                                                                                                                                                                                                                                                                                                   МУП «Тепловик» Пий-Хемского кожууна — 4134,9 тыс. рублей;                                                                                                                                                                                                                                                                          МУП «Коммунальное хозяйство» с. Сарыг-Сеп Каа-Хемского  кожууна — 944,0 тыс. рублей;                                                                                                                                                                                                                         ООО «Бай-Хаак Тепло» Тандынского кожууна — 3050,0 тыс. рублей (</t>
    </r>
    <r>
      <rPr>
        <sz val="14"/>
        <rFont val="Times New Roman"/>
        <family val="1"/>
        <charset val="1"/>
      </rPr>
      <t xml:space="preserve">согласно плана часть субсидии в сентябре в сумме 3014,5 тыс. рублей);   </t>
    </r>
    <r>
      <rPr>
        <sz val="14"/>
        <rFont val="Times New Roman"/>
        <family val="1"/>
        <charset val="204"/>
      </rPr>
      <t xml:space="preserve">                                                                                                                                             МУП «Чаа-Холь Источник» Чаа-Хольского кожууна – 1300,0 тыс. рублей (</t>
    </r>
    <r>
      <rPr>
        <sz val="14"/>
        <rFont val="Times New Roman"/>
        <family val="1"/>
        <charset val="1"/>
      </rPr>
      <t xml:space="preserve">согласно плана часть субсидии в сентябре в сумме 1274,1 тыс. рублей);       
</t>
    </r>
    <r>
      <rPr>
        <sz val="14"/>
        <rFont val="Times New Roman"/>
        <family val="1"/>
        <charset val="204"/>
      </rPr>
      <t xml:space="preserve">МУП «Благоустройство» г.Кызыла – 7 115,2 тыс. рублей;
ООО «Водопроводно-канализационные сети» с. Хову-Аксы Чеди-Хольского кожууна — 10600,0 тыс. рублей (</t>
    </r>
    <r>
      <rPr>
        <sz val="14"/>
        <rFont val="Times New Roman"/>
        <family val="1"/>
        <charset val="1"/>
      </rPr>
      <t xml:space="preserve">согласно плана часть субсидии в сентябре в сумме 5595,84 тыс. рублей);     </t>
    </r>
    <r>
      <rPr>
        <sz val="14"/>
        <rFont val="Times New Roman"/>
        <family val="1"/>
        <charset val="204"/>
      </rPr>
      <t xml:space="preserve">                                                                     МУП "Сайзырал" с. Эрзин Эрзинского кожууна – 134,9 тыс. рублей;
ООО «Байыр» Барун-Хемчикского кожууна — 531,1 тыс. рублей;                                                                                                                                                                                                                                                                       ООО «Услуги ВИС « с Сукпак Кызылского кожууна — 1654,6 тыс. рублей;                                                                                                                                                                                                                                                       МУП «Алды-Шынаа г. Шагонар» - 2998,0 тыс. рублей;
Заключены допсоглашения с Тандинским кожууном на сумму 147,5 тыс. рублей и Пий-Хемским кожууном на 64,9 тыс. рублей.
</t>
    </r>
  </si>
  <si>
    <t xml:space="preserve">1.5. Реализация системы по вывозу ТКО и ликвидации стихийных свалок</t>
  </si>
  <si>
    <t xml:space="preserve">1.5.1. Реализация системы по вывозу ТКО и ликвидации стихийных свалок</t>
  </si>
  <si>
    <t xml:space="preserve">В бюджете на 2023 год предусмотренный объем на финансовое обеспечение затрат ГУП РТ «Транспортный сервис и проект» для реализации мероприятий по ликвидации стихийных свалок и вывозу ТКО на территории Республики Тыва — 39485,0 тыс. рублей. Кассовый расход 23 093,8 тыс. рублей. В 2023 г. в план-график ликвидации несанкционированных свалок включены: гг. Кызыл, г. Ак-Довурак, Чадан и Шагонар, с. Чаа-Холь и Эрзинский кожуун.  С 13.04.2023 г. региональным оператором ГУП «Транспортный сервис и проект» начаты мероприятия по ликвидации свалок на территориях г. Ак-Довурак, Дзун-Хемчикском и Чаа-Хольском кожуунах.  На сегодняшний день несанкционированные свалки на территориях г. Ак-Довурак (580871 куб.м.) и Чаа-Хольского кожууна (435545 куб.м.)  полностью ликвидированы. В настоящий момент работы продолжаются в Дзун-Хемчикском и Улуг-Хемском кожуунах.  Объем выполненных работ по состоянию на 01.07.2023 г. составляет 60.4%. </t>
  </si>
  <si>
    <t xml:space="preserve">1.5.2. Приобретение оборудования по сбору ТКО</t>
  </si>
  <si>
    <r>
      <rPr>
        <b val="true"/>
        <sz val="14"/>
        <rFont val="PT Astra Serif"/>
        <family val="1"/>
        <charset val="1"/>
      </rPr>
      <t xml:space="preserve">Исполнено.</t>
    </r>
    <r>
      <rPr>
        <sz val="14"/>
        <rFont val="PT Astra Serif"/>
        <family val="1"/>
        <charset val="1"/>
      </rPr>
      <t xml:space="preserve"> В 2023 году на предусмотренный объем финансирования планировалось приобретение 170 единиц бункеров и 218 контейнеров. По состоянию на 01.07.2023 г. кассовое освоение составляет 11 445,21 тыс. рублей. Экономия составила 46,79 тыс. рублей. На эти средства, предоставленные Министерством региональному оператору по обращению с твёрдыми коммунальными отходами, в качестве субсидии, приобретены 170 бункеров и 218 контейнеров для сбора отходов. Новые контейнера и бункера начали устанавливать на отведенных площадках.</t>
    </r>
  </si>
  <si>
    <t xml:space="preserve">2. Подпрограмма "Снабжение населения Республики Тыва чистой водопроводной водой на 2018-2025 годы":</t>
  </si>
  <si>
    <t xml:space="preserve">Барун-Хемчикский кожуун </t>
  </si>
  <si>
    <r>
      <rPr>
        <sz val="14"/>
        <rFont val="PT Astra Serif"/>
        <family val="1"/>
        <charset val="128"/>
      </rPr>
      <t xml:space="preserve">В 2023 году будет осуществлено строительство локальных систем водоснабжения в 7 муниципальных образованиях Республики Тыва (Барун-Хемчикском, Дзун-Хемчикском, Кызылском, Тес-Хемском, Улуг-Хемском, Эрзинском кожуунах и г. Кызыл) в количестве 21 единиц </t>
    </r>
    <r>
      <rPr>
        <sz val="14"/>
        <rFont val="PT Astra Serif"/>
        <family val="1"/>
        <charset val="1"/>
      </rPr>
      <t xml:space="preserve">на сумму 11 242,9 тыс. рублей, из них РБ – 7 870,0 тыс. рублей, МБ – 3 372,9 тыс. рублей.</t>
    </r>
    <r>
      <rPr>
        <sz val="14"/>
        <rFont val="PT Astra Serif"/>
        <family val="1"/>
        <charset val="128"/>
      </rPr>
      <t xml:space="preserve"> Заключены соглашения с муниципальными образованиями о предоставлении субсидии на реконструкции и строительство локальных систем водоснабжения.
В связи с уточнением бюджета внесены изменения  на уменьшение сумм соглашений, заключив дополнительные соглашения с муниципальными образованиями. Подана заявка в Министерство финансов Республики Тыва с учетом внесенных изменений. Субсидия перечислена на расчетные счета Тес-Хемского, Эрзинского, Улуг-Хемского, Барун-Хемчикского и Кызылского кожуунов, согласно заключенных соглашений.                                             </t>
    </r>
    <r>
      <rPr>
        <sz val="14"/>
        <rFont val="PT Astra Serif"/>
        <family val="1"/>
        <charset val="1"/>
      </rPr>
      <t xml:space="preserve">По состоянию на 01.07.2023г. в Барун-Хемчикском кожууне пробурены и установлены 5 скважин т. е. 100%, в Эрзинском кожууне пробурены и установлены 6 скважины т. е. 100%. В Тес-Хемском кожууне по ул. Магистральная залит фундамент, пробурены скважины, возведены несущие стены, продолжаются работы по кровле, строительная готовность – 94 %; по ул. Молодежная залит фундамент, пробурены скважины, идут работы по подключению электричества, строительная готовность – 60 %. Аминистрацией Дзун-Хемчикского кожууна 05.07.2023 г. в Мингосзаказ РТ направлена заявка о проведении торгов на электронной площадке на установку водоколонок. </t>
    </r>
    <r>
      <rPr>
        <sz val="14"/>
        <rFont val="PT Astra Serif"/>
        <family val="1"/>
      </rPr>
      <t xml:space="preserve">В Кызылском кожууне и г. Кызыле идут закупочные процедуры. </t>
    </r>
  </si>
  <si>
    <t xml:space="preserve">Дзун-Хемчикский кожуун</t>
  </si>
  <si>
    <t xml:space="preserve">Кызылский кожуун </t>
  </si>
  <si>
    <t xml:space="preserve">Тес-Хемский кожуун </t>
  </si>
  <si>
    <t xml:space="preserve">Улуг-Хемский кожуун </t>
  </si>
  <si>
    <t xml:space="preserve">Эрзинский кожуун </t>
  </si>
  <si>
    <t xml:space="preserve">г. Кызыл</t>
  </si>
  <si>
    <t xml:space="preserve">3. Подпрограмма «Обеспечение организаций жилищно-коммунального хозяйства Республики Тыва специализированной техникой на 2014-2025 годы»:</t>
  </si>
  <si>
    <t xml:space="preserve">3.1. Приобретение специализированной техники для угольных складов (погашение платежей по лизингу) </t>
  </si>
  <si>
    <r>
      <rPr>
        <sz val="14"/>
        <rFont val="Times New Roman"/>
        <family val="1"/>
        <charset val="204"/>
      </rPr>
      <t xml:space="preserve">Ежемесячные лизинговые платежи по контрактам №1, 2,3 заключенного между АО «Сберлизинг». </t>
    </r>
    <r>
      <rPr>
        <sz val="14"/>
        <rFont val="Times New Roman"/>
        <family val="1"/>
        <charset val="128"/>
      </rPr>
      <t xml:space="preserve">Согласно Перечня поручений Главы Республики Тыва Ховалыг В.Т. от 21.03.2023года №33-ГРТ и письма от 29.03.2023г. №ВД-16-2708/2023 первого заместителя председателя Правительства Республики Тыва В.А.Донских о замене лизингополучателя (Миндортранс Республики Тыва) внесены изменения в бюджетную роспись Министерства ЖКХ РТ от 27.04.2023 г. в соответствии Законом Республики Тыва от 27.04.2023г. № 935-ЗРТ «О внесении изменений в Закон Республики Тыва «О республиканском бюджете Республики Тыва на 2023 год и на плановый период 2024 и 2025 годов» (Закон Республики Тыва от 15.12.2022г. №887-ЗРТ). Приобретение специализированной техники для угольных складов предусмотрено 38 971 932,24 рублей на текущий финансовый год.
	По КБК </t>
    </r>
    <r>
      <rPr>
        <b val="true"/>
        <sz val="14"/>
        <rFont val="Times New Roman"/>
        <family val="1"/>
        <charset val="128"/>
      </rPr>
      <t xml:space="preserve">исполнение</t>
    </r>
    <r>
      <rPr>
        <sz val="14"/>
        <rFont val="Times New Roman"/>
        <family val="1"/>
        <charset val="128"/>
      </rPr>
      <t xml:space="preserve"> (выплата ежемесячных лизинговых платежей) с января по апрель месяц 2023 года составляет </t>
    </r>
    <r>
      <rPr>
        <b val="true"/>
        <sz val="14"/>
        <rFont val="Times New Roman"/>
        <family val="1"/>
        <charset val="128"/>
      </rPr>
      <t xml:space="preserve">в размере 38 867 459,44 рублей</t>
    </r>
    <r>
      <rPr>
        <sz val="14"/>
        <rFont val="Times New Roman"/>
        <family val="1"/>
        <charset val="128"/>
      </rPr>
      <t xml:space="preserve">. Остаток лимита бюджетных обязательств составляет 104 472,80 рублей.
По данным Миндортранс РТ, идет процедура (согласование дополнительного соглашения) принятия обязательства по первым трем контрактам, остаток бюджетных ассигнований по которым в текущем году составляет 77 352 471,44 рублей (с мая по декабрь 2023 года). Уменьшение лимитов Министерства составляет минус 78 658 067,76 тыс. руб.</t>
    </r>
  </si>
  <si>
    <t xml:space="preserve">3.1. Приобретение специализированной техники для угольных складов (в лизинг) </t>
  </si>
  <si>
    <r>
      <rPr>
        <sz val="14"/>
        <rFont val="Times New Roman"/>
        <family val="1"/>
        <charset val="1"/>
      </rPr>
      <t xml:space="preserve">На предусмотренный объем финансирования в 2023 г. и на плановый период 2024-2025 гг. на сумму 52 600,0 тыс. рублей планируется приобретение</t>
    </r>
    <r>
      <rPr>
        <sz val="14"/>
        <rFont val="Times New Roman"/>
        <family val="1"/>
        <charset val="204"/>
      </rPr>
      <t xml:space="preserve"> 6 фронтальных погрузчиков и 6 самосвалов КАМАЗ 53605-А5 для угольных складов в лизинг. 29 июня 2023 года заключен контракт АО «Сберлизинг». Ориентировочный срок доставки спецтехники до 31 июля 2023 г.</t>
    </r>
  </si>
  <si>
    <t xml:space="preserve">3.3. Субсидии местным бюджетам на обеспечение специализированной коммунальной техникой предприятий жилищно-коммунального комплекса Республики Тыва</t>
  </si>
  <si>
    <t xml:space="preserve">Капитальные вложения</t>
  </si>
  <si>
    <t xml:space="preserve">Бай-Тайгинский кожуун</t>
  </si>
  <si>
    <t xml:space="preserve">Кызылский кожуун</t>
  </si>
  <si>
    <t xml:space="preserve">Монгун-Тайгинский кожуун</t>
  </si>
  <si>
    <t xml:space="preserve">Овюрский кожуун</t>
  </si>
  <si>
    <t xml:space="preserve">Пий-Хемский кожуун</t>
  </si>
  <si>
    <t xml:space="preserve">Чаа-Хольский кожуун</t>
  </si>
  <si>
    <t xml:space="preserve">Эрзинский кожуун</t>
  </si>
  <si>
    <t xml:space="preserve">г. Ак-Довурак</t>
  </si>
  <si>
    <t xml:space="preserve">4. Подпрограмма "Чистая вода на 2019-2024 годы"</t>
  </si>
  <si>
    <t xml:space="preserve">Реконструкция водозабора и магситрального водовода с. Хову-Аксы Чеди-Хольского района</t>
  </si>
  <si>
    <r>
      <rPr>
        <i val="true"/>
        <sz val="13"/>
        <rFont val="Times New Roman"/>
        <family val="1"/>
        <charset val="204"/>
      </rPr>
      <t xml:space="preserve">По объекту «Реконструкция водозабора и магистрального водовода с. Хову-Аксы»</t>
    </r>
    <r>
      <rPr>
        <sz val="13"/>
        <rFont val="Times New Roman"/>
        <family val="1"/>
        <charset val="204"/>
      </rPr>
      <t xml:space="preserve"> Дополнительное соглашение с Минстроем России к Соглашению о переносе срока ввода объекта на 2023 год и о переносе показателей 2022 года на 2023 год заключено от 13 сентября 2022 г. №069-2020-F5001-17/1.3. 
1 ноября 2022 г. с ООО «НПК «ТИМ» государственный контракт расторгнут по соглашению сторон.
На сегодняшний день заключен новый государственный контракт с ООО «СТРОЙСПЕЦМОНТАЖ» от 28 ноября 2022 г. № 150-22 на общую сумму 30 732,099 (ФБ – 27 352,60, РБ – 3 379,49) тыс. рублей опалчен.
Срок ввода объекта в эксплуатацию - 30 ноября 2023 г.
Готовность объекта - 66%.
2 марта 2023 г. № 6-23 заключен второй госконтракт на завершение объекта в 2023 г. с ООО «СТРОЙСПЕЦМОНТАЖ» на сумму 92 937,08 тыс. рублей со сроком выполнения работ до 30 ноября 2023 года, авансирование в размере 30 % - 27 881,13 тыс. рублей, оплачено.
Предусмотренный лимит на 2023 г. по допсоглашению с Минстроем РФ от 15 мая 2023 г. № 069-09-2023-307/3 всего 97 637 982,12 ФБ-96 661,6 РБ-976 382,12
</t>
    </r>
  </si>
  <si>
    <t xml:space="preserve">Проект комплексной застройки территории мкр. Преображенский в пгт. Каа-Хем Кызылского кожууна Республики Тыва с наружными инженерными сетями. Водозабор с сетями водопровода</t>
  </si>
  <si>
    <t xml:space="preserve">По объекту «Проект комплексной застройки территории мкр. Преображенский в пгт. Каа-Хем Кызылского кожууна Республики Тыва с наружными инженерными сетями. Водозабор с сетями водопровода» заключен госконтракт от 3 марта 2023 г. № 5-23 с ООО «НИК» на сумму 517 138,21 тыс. рублей со сроком выполнения работ до 30 ноября 2024 года, авансирование в размере 30% - 155 141,46 тыс. рублей, оплачено.
Предусмотренный лимит на 2023 г. по допсоглашению с Минстроем РФ от 15 мая 2023 г. № 069-09-2023-307/3 всего 363 578 497,60 ФБ-359 942 700,0 РБ-3 635 797,6</t>
  </si>
  <si>
    <t xml:space="preserve">Проекттирование объекта "Повысительная насосная станция, мкрн. Иркутский, г. Кызыл"</t>
  </si>
  <si>
    <t xml:space="preserve">По объекту «Проектирование объекта "Повысительная насосная станция, мкрн. Иркутский, г. Кызыл» заключено госконтракт от 9 марта 2023 г. № 3-23 ООО СЗ «Бастион» на сумму 70 659,34 тыс. рублей со сроком выполнения работ до 30 ноября 2023 года, авансирование в размере 30 % - 21 197,80 тыс. рублей, оплачено.
Предусмотренный лимит на 2023 г. по допсоглашению с Минстроем РФ от 15 мая 2023 г. № 069-09-2023-307/3 всего 75 707 854,92 ФБ-74 950 700,0 РБ-757 154,92</t>
  </si>
  <si>
    <t xml:space="preserve">Проектирование подводящих сетей водопровода для объекта: Повысительная насосная станция "Иркутская" </t>
  </si>
  <si>
    <t xml:space="preserve">По объекту«Проектирование подводящих сетей водопровода для объекта: Повысительная насосная станция "Иркутская от 9 марта 2023 г. № 4-23 ООО СЗ «Бастион» на сумму 249 478,17 тыс. рублей со сроком выполнения работ до 30 ноября 2023 года, предусмотрено авансирование в размере 30 % - 74 843,45 тыс. рублей, оплачено.
Предусмотренный лимит на 2023 г. по допсоглашению с Минстроем РФ от 15 мая 2023 г. № 069-09-2023-307/3 всего 255 628 726,14 ФБ-253 072 400,0 РБ-2 556 326,14</t>
  </si>
  <si>
    <t xml:space="preserve">Реконструкция водозабора и строительство водовода в г. Ак-Довурак Республики Тыва</t>
  </si>
  <si>
    <t xml:space="preserve">38 087,06 </t>
  </si>
  <si>
    <t xml:space="preserve">37 706,0</t>
  </si>
  <si>
    <t xml:space="preserve">По объекту «Реконструкция водозабора и строительство водовода в г. Ак-Довурак Республики Тыва» заключен госконтракт от 6 марта 2023 г. № 2-23 с ООО «Строй-Экспресс» на сумму 391 400,00 тыс. рублей со сроком выполнения работ до 30 ноября 2024 года, авансирование в размере 9,64 % согласно лимитам 2023 года – 37 730,96 тыс. рублей, оплачено.
Предусмотренный лимит на 2023 г. по допсоглашению с Минстроем РФ от 15 мая 2023 г. № 069-09-2023-307/3 всего 40 244 903,79 ФБ-39 842 400,0 РБ-402 503,79</t>
  </si>
</sst>
</file>

<file path=xl/styles.xml><?xml version="1.0" encoding="utf-8"?>
<styleSheet xmlns="http://schemas.openxmlformats.org/spreadsheetml/2006/main">
  <numFmts count="6">
    <numFmt numFmtId="164" formatCode="General"/>
    <numFmt numFmtId="165" formatCode="0.00"/>
    <numFmt numFmtId="166" formatCode="0"/>
    <numFmt numFmtId="167" formatCode="#,##0.00\ _₽"/>
    <numFmt numFmtId="168" formatCode="0.000"/>
    <numFmt numFmtId="169" formatCode="#,##0.00"/>
  </numFmts>
  <fonts count="22">
    <font>
      <sz val="10"/>
      <color rgb="FF000000"/>
      <name val="Arial"/>
      <family val="2"/>
      <charset val="204"/>
    </font>
    <font>
      <sz val="10"/>
      <name val="Arial"/>
      <family val="0"/>
    </font>
    <font>
      <sz val="10"/>
      <name val="Arial"/>
      <family val="0"/>
    </font>
    <font>
      <sz val="10"/>
      <name val="Arial"/>
      <family val="0"/>
    </font>
    <font>
      <b val="true"/>
      <sz val="14"/>
      <name val="Times New Roman"/>
      <family val="1"/>
      <charset val="204"/>
    </font>
    <font>
      <sz val="14"/>
      <name val="Times New Roman"/>
      <family val="1"/>
      <charset val="204"/>
    </font>
    <font>
      <b val="true"/>
      <sz val="14"/>
      <name val="Times New Roman"/>
      <family val="1"/>
      <charset val="1"/>
    </font>
    <font>
      <sz val="14"/>
      <color rgb="FF000000"/>
      <name val="Times New Roman"/>
      <family val="1"/>
      <charset val="1"/>
    </font>
    <font>
      <sz val="14"/>
      <color rgb="FF000000"/>
      <name val="Times New Roman"/>
      <family val="1"/>
      <charset val="204"/>
    </font>
    <font>
      <sz val="14"/>
      <name val="Times New Roman"/>
      <family val="1"/>
      <charset val="1"/>
    </font>
    <font>
      <b val="true"/>
      <i val="true"/>
      <sz val="14"/>
      <name val="Times New Roman"/>
      <family val="1"/>
      <charset val="204"/>
    </font>
    <font>
      <sz val="14"/>
      <name val="PT Astra Serif"/>
      <family val="1"/>
      <charset val="1"/>
    </font>
    <font>
      <b val="true"/>
      <sz val="14"/>
      <name val="PT Astra Serif"/>
      <family val="1"/>
      <charset val="1"/>
    </font>
    <font>
      <sz val="14"/>
      <name val="PT Astra Serif"/>
      <family val="1"/>
      <charset val="128"/>
    </font>
    <font>
      <sz val="14"/>
      <name val="PT Astra Serif"/>
      <family val="1"/>
    </font>
    <font>
      <sz val="14"/>
      <name val="Times New Roman"/>
      <family val="1"/>
      <charset val="128"/>
    </font>
    <font>
      <b val="true"/>
      <sz val="14"/>
      <name val="Times New Roman"/>
      <family val="1"/>
      <charset val="128"/>
    </font>
    <font>
      <b val="true"/>
      <sz val="11"/>
      <name val="Times New Roman"/>
      <family val="1"/>
      <charset val="204"/>
    </font>
    <font>
      <sz val="11"/>
      <name val="Times New Roman"/>
      <family val="1"/>
      <charset val="204"/>
    </font>
    <font>
      <i val="true"/>
      <sz val="13"/>
      <name val="Times New Roman"/>
      <family val="1"/>
      <charset val="204"/>
    </font>
    <font>
      <sz val="13"/>
      <name val="Times New Roman"/>
      <family val="1"/>
      <charset val="204"/>
    </font>
    <font>
      <sz val="13"/>
      <color rgb="FF000000"/>
      <name val="Times New Roman"/>
      <family val="1"/>
      <charset val="204"/>
    </font>
  </fonts>
  <fills count="3">
    <fill>
      <patternFill patternType="none"/>
    </fill>
    <fill>
      <patternFill patternType="gray125"/>
    </fill>
    <fill>
      <patternFill patternType="solid">
        <fgColor rgb="FFFFFFFF"/>
        <bgColor rgb="FFFFFFCC"/>
      </patternFill>
    </fill>
  </fills>
  <borders count="13">
    <border diagonalUp="false" diagonalDown="false">
      <left/>
      <right/>
      <top/>
      <bottom/>
      <diagonal/>
    </border>
    <border diagonalUp="false" diagonalDown="false">
      <left style="thin"/>
      <right style="thin"/>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style="thin"/>
      <bottom/>
      <diagonal/>
    </border>
    <border diagonalUp="false" diagonalDown="false">
      <left/>
      <right style="thin"/>
      <top style="thin"/>
      <bottom/>
      <diagonal/>
    </border>
    <border diagonalUp="false" diagonalDown="false">
      <left style="thin"/>
      <right/>
      <top/>
      <bottom/>
      <diagonal/>
    </border>
    <border diagonalUp="false" diagonalDown="false">
      <left style="thin"/>
      <right/>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tru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4" fillId="2" borderId="2" xfId="0" applyFont="true" applyBorder="true" applyAlignment="true" applyProtection="false">
      <alignment horizontal="center"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0" borderId="3" xfId="0" applyFont="true" applyBorder="true" applyAlignment="true" applyProtection="false">
      <alignment horizontal="center" vertical="bottom" textRotation="0" wrapText="false" indent="0" shrinkToFit="false"/>
      <protection locked="true" hidden="false"/>
    </xf>
    <xf numFmtId="164" fontId="4" fillId="2" borderId="3" xfId="0" applyFont="true" applyBorder="true" applyAlignment="true" applyProtection="false">
      <alignment horizontal="center" vertical="bottom" textRotation="0" wrapText="tru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4" fillId="2" borderId="2" xfId="0" applyFont="true" applyBorder="true" applyAlignment="true" applyProtection="false">
      <alignment horizontal="center" vertical="center" textRotation="0" wrapText="true" indent="0" shrinkToFit="false"/>
      <protection locked="true" hidden="false"/>
    </xf>
    <xf numFmtId="164" fontId="4" fillId="2" borderId="4" xfId="0" applyFont="true" applyBorder="true" applyAlignment="true" applyProtection="false">
      <alignment horizontal="center" vertical="bottom" textRotation="0" wrapText="true" indent="0" shrinkToFit="false"/>
      <protection locked="true" hidden="false"/>
    </xf>
    <xf numFmtId="164" fontId="4" fillId="2" borderId="3"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4" fillId="2" borderId="6" xfId="0" applyFont="true" applyBorder="true" applyAlignment="true" applyProtection="false">
      <alignment horizontal="center" vertical="center" textRotation="0" wrapText="true" indent="0" shrinkToFit="false"/>
      <protection locked="true" hidden="false"/>
    </xf>
    <xf numFmtId="164" fontId="4" fillId="2" borderId="7" xfId="0" applyFont="true" applyBorder="true" applyAlignment="true" applyProtection="false">
      <alignment horizontal="center" vertical="center" textRotation="0" wrapText="true" indent="0" shrinkToFit="false"/>
      <protection locked="true" hidden="false"/>
    </xf>
    <xf numFmtId="164" fontId="4" fillId="2" borderId="8" xfId="0" applyFont="true" applyBorder="true" applyAlignment="true" applyProtection="false">
      <alignment horizontal="center" vertical="center" textRotation="0" wrapText="true" indent="0" shrinkToFit="false"/>
      <protection locked="true" hidden="false"/>
    </xf>
    <xf numFmtId="164" fontId="4" fillId="2" borderId="0" xfId="0" applyFont="true" applyBorder="true" applyAlignment="true" applyProtection="false">
      <alignment horizontal="center" vertical="center" textRotation="0" wrapText="true" indent="0" shrinkToFit="false"/>
      <protection locked="true" hidden="false"/>
    </xf>
    <xf numFmtId="164" fontId="4" fillId="2" borderId="5" xfId="0" applyFont="true" applyBorder="true" applyAlignment="true" applyProtection="false">
      <alignment horizontal="center" vertical="top" textRotation="0" wrapText="true" indent="0" shrinkToFit="false"/>
      <protection locked="true" hidden="false"/>
    </xf>
    <xf numFmtId="164" fontId="4" fillId="0" borderId="6" xfId="0" applyFont="true" applyBorder="true" applyAlignment="true" applyProtection="false">
      <alignment horizontal="left" vertical="top" textRotation="0" wrapText="true" indent="0" shrinkToFit="false"/>
      <protection locked="true" hidden="false"/>
    </xf>
    <xf numFmtId="165" fontId="4" fillId="0" borderId="1" xfId="0" applyFont="true" applyBorder="true" applyAlignment="true" applyProtection="false">
      <alignment horizontal="center" vertical="center" textRotation="0" wrapText="true" indent="0" shrinkToFit="false"/>
      <protection locked="true" hidden="false"/>
    </xf>
    <xf numFmtId="166" fontId="4" fillId="0" borderId="1" xfId="0" applyFont="true" applyBorder="true" applyAlignment="true" applyProtection="false">
      <alignment horizontal="center" vertical="center" textRotation="0" wrapText="true" indent="0" shrinkToFit="false"/>
      <protection locked="true" hidden="false"/>
    </xf>
    <xf numFmtId="165" fontId="5" fillId="0" borderId="5" xfId="0" applyFont="true" applyBorder="true" applyAlignment="true" applyProtection="false">
      <alignment horizontal="left" vertical="top"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0" borderId="9" xfId="0" applyFont="true" applyBorder="true" applyAlignment="true" applyProtection="false">
      <alignment horizontal="left" vertical="top" textRotation="0" wrapText="true" indent="0" shrinkToFit="false"/>
      <protection locked="true" hidden="false"/>
    </xf>
    <xf numFmtId="165" fontId="4" fillId="0" borderId="9" xfId="0" applyFont="true" applyBorder="true" applyAlignment="true" applyProtection="false">
      <alignment horizontal="center" vertical="center" textRotation="0" wrapText="true" indent="0" shrinkToFit="false"/>
      <protection locked="true" hidden="false"/>
    </xf>
    <xf numFmtId="165" fontId="5" fillId="0" borderId="10" xfId="0" applyFont="true" applyBorder="true" applyAlignment="true" applyProtection="false">
      <alignment horizontal="left" vertical="top" textRotation="0" wrapText="true" indent="0" shrinkToFit="false"/>
      <protection locked="true" hidden="false"/>
    </xf>
    <xf numFmtId="164" fontId="6" fillId="0" borderId="9" xfId="0" applyFont="true" applyBorder="true" applyAlignment="true" applyProtection="false">
      <alignment horizontal="left" vertical="top" textRotation="0" wrapText="true" indent="0" shrinkToFit="false"/>
      <protection locked="true" hidden="false"/>
    </xf>
    <xf numFmtId="164" fontId="7" fillId="0" borderId="9" xfId="0" applyFont="true" applyBorder="true" applyAlignment="true" applyProtection="false">
      <alignment horizontal="left" vertical="top" textRotation="0" wrapText="true" indent="0" shrinkToFit="false"/>
      <protection locked="true" hidden="false"/>
    </xf>
    <xf numFmtId="165" fontId="5" fillId="0" borderId="9" xfId="0" applyFont="true" applyBorder="true" applyAlignment="true" applyProtection="false">
      <alignment horizontal="center" vertical="center" textRotation="0" wrapText="true" indent="0" shrinkToFit="false"/>
      <protection locked="true" hidden="false"/>
    </xf>
    <xf numFmtId="166" fontId="5" fillId="0" borderId="9" xfId="0" applyFont="true" applyBorder="true" applyAlignment="true" applyProtection="false">
      <alignment horizontal="center" vertical="center" textRotation="0" wrapText="true" indent="0" shrinkToFit="false"/>
      <protection locked="true" hidden="false"/>
    </xf>
    <xf numFmtId="165" fontId="5"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justify" vertical="center" textRotation="0" wrapText="false" indent="0" shrinkToFit="false"/>
      <protection locked="true" hidden="false"/>
    </xf>
    <xf numFmtId="164" fontId="4" fillId="0" borderId="1" xfId="0" applyFont="true" applyBorder="true" applyAlignment="true" applyProtection="false">
      <alignment horizontal="left" vertical="top" textRotation="0" wrapText="true" indent="0" shrinkToFit="false"/>
      <protection locked="true" hidden="false"/>
    </xf>
    <xf numFmtId="164" fontId="5" fillId="0" borderId="1" xfId="0" applyFont="true" applyBorder="true" applyAlignment="true" applyProtection="false">
      <alignment horizontal="left" vertical="top" textRotation="0" wrapText="true" indent="0" shrinkToFit="false"/>
      <protection locked="true" hidden="false"/>
    </xf>
    <xf numFmtId="166" fontId="5" fillId="0" borderId="1" xfId="0" applyFont="true" applyBorder="true" applyAlignment="true" applyProtection="false">
      <alignment horizontal="center" vertical="center" textRotation="0" wrapText="true" indent="0" shrinkToFit="false"/>
      <protection locked="true" hidden="false"/>
    </xf>
    <xf numFmtId="165" fontId="5" fillId="0" borderId="6" xfId="0" applyFont="true" applyBorder="true" applyAlignment="true" applyProtection="false">
      <alignment horizontal="left" vertical="top" textRotation="0" wrapText="true" indent="0" shrinkToFit="false"/>
      <protection locked="true" hidden="false"/>
    </xf>
    <xf numFmtId="164" fontId="8" fillId="2" borderId="3" xfId="0" applyFont="true" applyBorder="true" applyAlignment="true" applyProtection="false">
      <alignment horizontal="left" vertical="top" textRotation="0" wrapText="true" indent="0" shrinkToFit="false"/>
      <protection locked="true" hidden="false"/>
    </xf>
    <xf numFmtId="167" fontId="5" fillId="2" borderId="1" xfId="0" applyFont="true" applyBorder="true" applyAlignment="true" applyProtection="false">
      <alignment horizontal="center" vertical="center" textRotation="0" wrapText="false" indent="0" shrinkToFit="false"/>
      <protection locked="true" hidden="false"/>
    </xf>
    <xf numFmtId="167" fontId="8" fillId="2" borderId="1" xfId="0" applyFont="true" applyBorder="true" applyAlignment="true" applyProtection="false">
      <alignment horizontal="center" vertical="center" textRotation="0" wrapText="false" indent="0" shrinkToFit="false"/>
      <protection locked="true" hidden="false"/>
    </xf>
    <xf numFmtId="166" fontId="8" fillId="2" borderId="1" xfId="0" applyFont="true" applyBorder="true" applyAlignment="true" applyProtection="false">
      <alignment horizontal="center" vertical="center" textRotation="0" wrapText="false" indent="0" shrinkToFit="false"/>
      <protection locked="true" hidden="false"/>
    </xf>
    <xf numFmtId="165" fontId="4" fillId="0" borderId="1" xfId="0" applyFont="true" applyBorder="true" applyAlignment="true" applyProtection="false">
      <alignment horizontal="left" vertical="top" textRotation="0" wrapText="true" indent="0" shrinkToFit="false"/>
      <protection locked="true" hidden="false"/>
    </xf>
    <xf numFmtId="166" fontId="5" fillId="0" borderId="4" xfId="0" applyFont="true" applyBorder="true" applyAlignment="true" applyProtection="false">
      <alignment horizontal="center" vertical="center" textRotation="0" wrapText="true" indent="0" shrinkToFit="false"/>
      <protection locked="true" hidden="false"/>
    </xf>
    <xf numFmtId="164" fontId="5" fillId="0" borderId="3" xfId="0" applyFont="true" applyBorder="true" applyAlignment="true" applyProtection="false">
      <alignment horizontal="left" vertical="top" textRotation="0" wrapText="true" indent="0" shrinkToFit="false"/>
      <protection locked="true" hidden="false"/>
    </xf>
    <xf numFmtId="165" fontId="10" fillId="0" borderId="0" xfId="0" applyFont="true" applyBorder="true" applyAlignment="true" applyProtection="false">
      <alignment horizontal="left" vertical="top" textRotation="0" wrapText="true" indent="0" shrinkToFit="false"/>
      <protection locked="true" hidden="false"/>
    </xf>
    <xf numFmtId="166" fontId="4" fillId="0" borderId="9" xfId="0" applyFont="true" applyBorder="true" applyAlignment="true" applyProtection="false">
      <alignment horizontal="center" vertical="center" textRotation="0" wrapText="true" indent="0" shrinkToFit="false"/>
      <protection locked="true" hidden="false"/>
    </xf>
    <xf numFmtId="164" fontId="5" fillId="0" borderId="5" xfId="0" applyFont="true" applyBorder="true" applyAlignment="true" applyProtection="false">
      <alignment horizontal="left" vertical="top" textRotation="0" wrapText="true" indent="0" shrinkToFit="false"/>
      <protection locked="true" hidden="false"/>
    </xf>
    <xf numFmtId="165" fontId="5" fillId="0" borderId="1" xfId="0" applyFont="true" applyBorder="true" applyAlignment="true" applyProtection="false">
      <alignment horizontal="left" vertical="top" textRotation="0" wrapText="true" indent="0" shrinkToFit="false"/>
      <protection locked="true" hidden="false"/>
    </xf>
    <xf numFmtId="164" fontId="11" fillId="0" borderId="5" xfId="0" applyFont="true" applyBorder="true" applyAlignment="true" applyProtection="false">
      <alignment horizontal="left" vertical="top" textRotation="0" wrapText="true" indent="0" shrinkToFit="false"/>
      <protection locked="true" hidden="false"/>
    </xf>
    <xf numFmtId="164" fontId="12" fillId="0" borderId="5" xfId="0" applyFont="true" applyBorder="true" applyAlignment="true" applyProtection="false">
      <alignment horizontal="left" vertical="top" textRotation="0" wrapText="true" indent="0" shrinkToFit="false"/>
      <protection locked="true" hidden="false"/>
    </xf>
    <xf numFmtId="166" fontId="4" fillId="0" borderId="6" xfId="0" applyFont="true" applyBorder="true" applyAlignment="true" applyProtection="false">
      <alignment horizontal="center" vertical="center" textRotation="0" wrapText="true" indent="0" shrinkToFit="false"/>
      <protection locked="true" hidden="false"/>
    </xf>
    <xf numFmtId="164" fontId="11" fillId="0" borderId="5" xfId="0" applyFont="true" applyBorder="true" applyAlignment="true" applyProtection="false">
      <alignment horizontal="general" vertical="top" textRotation="0" wrapText="true" indent="0" shrinkToFit="false"/>
      <protection locked="true" hidden="false"/>
    </xf>
    <xf numFmtId="164" fontId="5" fillId="0" borderId="6" xfId="0" applyFont="true" applyBorder="true" applyAlignment="true" applyProtection="false">
      <alignment horizontal="left" vertical="top" textRotation="0" wrapText="true" indent="0" shrinkToFit="false"/>
      <protection locked="true" hidden="false"/>
    </xf>
    <xf numFmtId="164" fontId="13" fillId="0" borderId="5" xfId="0" applyFont="true" applyBorder="true" applyAlignment="true" applyProtection="false">
      <alignment horizontal="general" vertical="top" textRotation="0" wrapText="true" indent="0" shrinkToFit="false"/>
      <protection locked="true" hidden="false"/>
    </xf>
    <xf numFmtId="164" fontId="5" fillId="0" borderId="3" xfId="0" applyFont="true" applyBorder="true" applyAlignment="true" applyProtection="false">
      <alignment horizontal="justify" vertical="top" textRotation="0" wrapText="true" indent="0" shrinkToFit="false"/>
      <protection locked="true" hidden="false"/>
    </xf>
    <xf numFmtId="164" fontId="9" fillId="0" borderId="1" xfId="0" applyFont="true" applyBorder="true" applyAlignment="true" applyProtection="false">
      <alignment horizontal="justify" vertical="top" textRotation="0" wrapText="true" indent="0" shrinkToFit="false"/>
      <protection locked="true" hidden="false"/>
    </xf>
    <xf numFmtId="168" fontId="5" fillId="0" borderId="1" xfId="0" applyFont="true" applyBorder="true" applyAlignment="true" applyProtection="false">
      <alignment horizontal="center" vertical="center" textRotation="0" wrapText="true" indent="0" shrinkToFit="false"/>
      <protection locked="true" hidden="false"/>
    </xf>
    <xf numFmtId="166" fontId="5" fillId="0" borderId="6" xfId="0" applyFont="true" applyBorder="true" applyAlignment="true" applyProtection="false">
      <alignment horizontal="center" vertical="center" textRotation="0" wrapText="true" indent="0" shrinkToFit="false"/>
      <protection locked="true" hidden="false"/>
    </xf>
    <xf numFmtId="165" fontId="5" fillId="0" borderId="11" xfId="0" applyFont="true" applyBorder="true" applyAlignment="true" applyProtection="false">
      <alignment horizontal="center" vertical="center" textRotation="0" wrapText="true" indent="0" shrinkToFit="false"/>
      <protection locked="true" hidden="false"/>
    </xf>
    <xf numFmtId="164" fontId="5" fillId="0" borderId="9" xfId="0" applyFont="true" applyBorder="true" applyAlignment="true" applyProtection="false">
      <alignment horizontal="left" vertical="top" textRotation="0" wrapText="true" indent="0" shrinkToFit="false"/>
      <protection locked="true" hidden="false"/>
    </xf>
    <xf numFmtId="168" fontId="5" fillId="0" borderId="9" xfId="0" applyFont="true" applyBorder="true" applyAlignment="true" applyProtection="false">
      <alignment horizontal="center" vertical="center" textRotation="0" wrapText="true" indent="0" shrinkToFit="false"/>
      <protection locked="true" hidden="false"/>
    </xf>
    <xf numFmtId="166" fontId="5" fillId="0" borderId="12" xfId="0" applyFont="true" applyBorder="true" applyAlignment="true" applyProtection="false">
      <alignment horizontal="center" vertical="center" textRotation="0" wrapText="true" indent="0" shrinkToFit="false"/>
      <protection locked="true" hidden="false"/>
    </xf>
    <xf numFmtId="165" fontId="8" fillId="0" borderId="1" xfId="0" applyFont="true" applyBorder="true" applyAlignment="true" applyProtection="false">
      <alignment horizontal="center" vertical="center" textRotation="0" wrapText="false" indent="0" shrinkToFit="false"/>
      <protection locked="true" hidden="false"/>
    </xf>
    <xf numFmtId="166" fontId="8" fillId="0" borderId="1" xfId="0" applyFont="true" applyBorder="true" applyAlignment="true" applyProtection="false">
      <alignment horizontal="center" vertical="center" textRotation="0" wrapText="false" indent="0" shrinkToFit="false"/>
      <protection locked="true" hidden="false"/>
    </xf>
    <xf numFmtId="165" fontId="8" fillId="0" borderId="11" xfId="0" applyFont="true" applyBorder="true" applyAlignment="true" applyProtection="false">
      <alignment horizontal="center" vertical="center" textRotation="0" wrapText="false" indent="0" shrinkToFit="false"/>
      <protection locked="true" hidden="false"/>
    </xf>
    <xf numFmtId="164" fontId="17" fillId="0" borderId="6" xfId="0" applyFont="true" applyBorder="true" applyAlignment="true" applyProtection="false">
      <alignment horizontal="left" vertical="center" textRotation="0" wrapText="true" indent="0" shrinkToFit="false"/>
      <protection locked="true" hidden="false"/>
    </xf>
    <xf numFmtId="167" fontId="17" fillId="0" borderId="6" xfId="0" applyFont="true" applyBorder="true" applyAlignment="true" applyProtection="false">
      <alignment horizontal="center" vertical="center" textRotation="0" wrapText="true" indent="0" shrinkToFit="false"/>
      <protection locked="true" hidden="false"/>
    </xf>
    <xf numFmtId="167" fontId="17" fillId="0" borderId="7" xfId="0" applyFont="true" applyBorder="true" applyAlignment="true" applyProtection="false">
      <alignment horizontal="center" vertical="center" textRotation="0" wrapText="true" indent="0" shrinkToFit="false"/>
      <protection locked="true" hidden="false"/>
    </xf>
    <xf numFmtId="167" fontId="17" fillId="0" borderId="1" xfId="0" applyFont="true" applyBorder="true" applyAlignment="true" applyProtection="false">
      <alignment horizontal="center" vertical="center" textRotation="0" wrapText="true" indent="0" shrinkToFit="false"/>
      <protection locked="true" hidden="false"/>
    </xf>
    <xf numFmtId="164" fontId="5" fillId="0" borderId="5" xfId="0" applyFont="true" applyBorder="true" applyAlignment="true" applyProtection="false">
      <alignment horizontal="justify" vertical="top" textRotation="0" wrapText="true" indent="0" shrinkToFit="false"/>
      <protection locked="true" hidden="false"/>
    </xf>
    <xf numFmtId="165" fontId="18" fillId="0" borderId="1" xfId="0" applyFont="true" applyBorder="true" applyAlignment="true" applyProtection="false">
      <alignment horizontal="left" vertical="center" textRotation="0" wrapText="true" indent="0" shrinkToFit="false"/>
      <protection locked="true" hidden="false"/>
    </xf>
    <xf numFmtId="167" fontId="5" fillId="0" borderId="6" xfId="0" applyFont="true" applyBorder="true" applyAlignment="true" applyProtection="false">
      <alignment horizontal="center" vertical="center" textRotation="0" wrapText="true" indent="0" shrinkToFit="false"/>
      <protection locked="true" hidden="false"/>
    </xf>
    <xf numFmtId="167" fontId="5" fillId="0" borderId="1" xfId="0" applyFont="true" applyBorder="true" applyAlignment="true" applyProtection="false">
      <alignment horizontal="center" vertical="center" textRotation="0" wrapText="true" indent="0" shrinkToFit="false"/>
      <protection locked="true" hidden="false"/>
    </xf>
    <xf numFmtId="167" fontId="5" fillId="0" borderId="4" xfId="0" applyFont="true" applyBorder="true" applyAlignment="true" applyProtection="false">
      <alignment horizontal="center" vertical="center" textRotation="0" wrapText="true" indent="0" shrinkToFit="false"/>
      <protection locked="true" hidden="false"/>
    </xf>
    <xf numFmtId="164" fontId="19" fillId="0" borderId="1" xfId="0" applyFont="true" applyBorder="true" applyAlignment="true" applyProtection="false">
      <alignment horizontal="general" vertical="top" textRotation="0" wrapText="true" indent="0" shrinkToFit="false"/>
      <protection locked="true" hidden="false"/>
    </xf>
    <xf numFmtId="167" fontId="8" fillId="0" borderId="1" xfId="0" applyFont="true" applyBorder="true" applyAlignment="true" applyProtection="false">
      <alignment horizontal="center" vertical="center" textRotation="0" wrapText="false" indent="0" shrinkToFit="false"/>
      <protection locked="true" hidden="false"/>
    </xf>
    <xf numFmtId="167" fontId="18" fillId="0" borderId="9" xfId="0" applyFont="true" applyBorder="true" applyAlignment="true" applyProtection="false">
      <alignment horizontal="center" vertical="center" textRotation="0" wrapText="true" indent="0" shrinkToFit="false"/>
      <protection locked="true" hidden="false"/>
    </xf>
    <xf numFmtId="164" fontId="21" fillId="0" borderId="1" xfId="0" applyFont="true" applyBorder="true" applyAlignment="true" applyProtection="false">
      <alignment horizontal="justify" vertical="top" textRotation="0" wrapText="true" indent="0" shrinkToFit="false"/>
      <protection locked="true" hidden="false"/>
    </xf>
    <xf numFmtId="164" fontId="21" fillId="0" borderId="1" xfId="0" applyFont="true" applyBorder="true" applyAlignment="true" applyProtection="false">
      <alignment horizontal="general" vertical="top" textRotation="0" wrapText="true" indent="0" shrinkToFit="false"/>
      <protection locked="true" hidden="false"/>
    </xf>
    <xf numFmtId="169" fontId="18" fillId="0" borderId="1"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R1048576"/>
  <sheetViews>
    <sheetView showFormulas="false" showGridLines="true" showRowColHeaders="true" showZeros="true" rightToLeft="false" tabSelected="true" showOutlineSymbols="true" defaultGridColor="true" view="normal" topLeftCell="A1" colorId="64" zoomScale="65" zoomScaleNormal="65" zoomScalePageLayoutView="100" workbookViewId="0">
      <pane xSplit="1" ySplit="4" topLeftCell="H5" activePane="bottomRight" state="frozen"/>
      <selection pane="topLeft" activeCell="A1" activeCellId="0" sqref="A1"/>
      <selection pane="topRight" activeCell="H1" activeCellId="0" sqref="H1"/>
      <selection pane="bottomLeft" activeCell="A5" activeCellId="0" sqref="A5"/>
      <selection pane="bottomRight" activeCell="P44" activeCellId="0" sqref="P44"/>
    </sheetView>
  </sheetViews>
  <sheetFormatPr defaultColWidth="8.921875" defaultRowHeight="12.75" zeroHeight="false" outlineLevelRow="0" outlineLevelCol="0"/>
  <cols>
    <col collapsed="false" customWidth="true" hidden="false" outlineLevel="0" max="1" min="1" style="0" width="40.71"/>
    <col collapsed="false" customWidth="true" hidden="false" outlineLevel="0" max="2" min="2" style="0" width="15.53"/>
    <col collapsed="false" customWidth="true" hidden="false" outlineLevel="0" max="3" min="3" style="1" width="14.86"/>
    <col collapsed="false" customWidth="true" hidden="false" outlineLevel="0" max="4" min="4" style="0" width="15.05"/>
    <col collapsed="false" customWidth="true" hidden="false" outlineLevel="0" max="5" min="5" style="1" width="15.57"/>
    <col collapsed="false" customWidth="true" hidden="false" outlineLevel="0" max="6" min="6" style="1" width="16.21"/>
    <col collapsed="false" customWidth="true" hidden="false" outlineLevel="0" max="7" min="7" style="0" width="15.28"/>
    <col collapsed="false" customWidth="true" hidden="false" outlineLevel="0" max="8" min="8" style="0" width="14.86"/>
    <col collapsed="false" customWidth="true" hidden="false" outlineLevel="0" max="9" min="9" style="1" width="14.81"/>
    <col collapsed="false" customWidth="true" hidden="false" outlineLevel="0" max="10" min="10" style="0" width="10.88"/>
    <col collapsed="false" customWidth="true" hidden="false" outlineLevel="0" max="11" min="11" style="0" width="11.97"/>
    <col collapsed="false" customWidth="true" hidden="false" outlineLevel="0" max="13" min="12" style="0" width="10.65"/>
    <col collapsed="false" customWidth="true" hidden="false" outlineLevel="0" max="14" min="14" style="2" width="13.43"/>
    <col collapsed="false" customWidth="true" hidden="false" outlineLevel="0" max="15" min="15" style="2" width="13.68"/>
    <col collapsed="false" customWidth="true" hidden="false" outlineLevel="0" max="16" min="16" style="0" width="245.37"/>
    <col collapsed="false" customWidth="true" hidden="false" outlineLevel="0" max="17" min="17" style="0" width="13.57"/>
    <col collapsed="false" customWidth="true" hidden="false" outlineLevel="0" max="18" min="18" style="0" width="10.29"/>
  </cols>
  <sheetData>
    <row r="1" customFormat="false" ht="48.75" hidden="false" customHeight="true" outlineLevel="0" collapsed="false">
      <c r="A1" s="3" t="s">
        <v>0</v>
      </c>
      <c r="B1" s="3"/>
      <c r="C1" s="3"/>
      <c r="D1" s="3"/>
      <c r="E1" s="3"/>
      <c r="F1" s="3"/>
      <c r="G1" s="3"/>
      <c r="H1" s="3"/>
      <c r="I1" s="3"/>
      <c r="J1" s="3"/>
      <c r="K1" s="3"/>
      <c r="L1" s="3"/>
      <c r="M1" s="3"/>
      <c r="N1" s="3"/>
      <c r="O1" s="3"/>
      <c r="P1" s="3"/>
    </row>
    <row r="2" customFormat="false" ht="18.75" hidden="false" customHeight="true" outlineLevel="0" collapsed="false">
      <c r="A2" s="4" t="s">
        <v>1</v>
      </c>
      <c r="B2" s="5" t="s">
        <v>2</v>
      </c>
      <c r="C2" s="5"/>
      <c r="D2" s="5"/>
      <c r="E2" s="5"/>
      <c r="F2" s="5"/>
      <c r="G2" s="5"/>
      <c r="H2" s="5"/>
      <c r="I2" s="5"/>
      <c r="J2" s="5"/>
      <c r="K2" s="5"/>
      <c r="L2" s="5"/>
      <c r="M2" s="5"/>
      <c r="N2" s="6"/>
      <c r="O2" s="6"/>
      <c r="P2" s="7"/>
    </row>
    <row r="3" customFormat="false" ht="50.25" hidden="false" customHeight="true" outlineLevel="0" collapsed="false">
      <c r="A3" s="4"/>
      <c r="B3" s="8" t="s">
        <v>3</v>
      </c>
      <c r="C3" s="8"/>
      <c r="D3" s="9" t="s">
        <v>4</v>
      </c>
      <c r="E3" s="9"/>
      <c r="F3" s="9" t="s">
        <v>5</v>
      </c>
      <c r="G3" s="9"/>
      <c r="H3" s="9"/>
      <c r="I3" s="10" t="s">
        <v>6</v>
      </c>
      <c r="J3" s="9" t="s">
        <v>7</v>
      </c>
      <c r="K3" s="9"/>
      <c r="L3" s="11" t="s">
        <v>8</v>
      </c>
      <c r="M3" s="11"/>
      <c r="N3" s="4" t="s">
        <v>9</v>
      </c>
      <c r="O3" s="4" t="s">
        <v>10</v>
      </c>
      <c r="P3" s="12" t="s">
        <v>11</v>
      </c>
    </row>
    <row r="4" customFormat="false" ht="192.75" hidden="false" customHeight="true" outlineLevel="0" collapsed="false">
      <c r="A4" s="4"/>
      <c r="B4" s="13" t="s">
        <v>12</v>
      </c>
      <c r="C4" s="14" t="s">
        <v>13</v>
      </c>
      <c r="D4" s="14" t="s">
        <v>12</v>
      </c>
      <c r="E4" s="14" t="s">
        <v>13</v>
      </c>
      <c r="F4" s="14" t="s">
        <v>14</v>
      </c>
      <c r="G4" s="14" t="s">
        <v>15</v>
      </c>
      <c r="H4" s="14" t="s">
        <v>16</v>
      </c>
      <c r="I4" s="10"/>
      <c r="J4" s="14" t="s">
        <v>12</v>
      </c>
      <c r="K4" s="14" t="s">
        <v>13</v>
      </c>
      <c r="L4" s="14" t="s">
        <v>12</v>
      </c>
      <c r="M4" s="15" t="s">
        <v>13</v>
      </c>
      <c r="N4" s="4"/>
      <c r="O4" s="4"/>
      <c r="P4" s="12"/>
    </row>
    <row r="5" customFormat="false" ht="22.5" hidden="false" customHeight="true" outlineLevel="0" collapsed="false">
      <c r="A5" s="4" t="n">
        <v>1</v>
      </c>
      <c r="B5" s="13" t="n">
        <v>2</v>
      </c>
      <c r="C5" s="14" t="n">
        <v>3</v>
      </c>
      <c r="D5" s="14" t="n">
        <v>4</v>
      </c>
      <c r="E5" s="14" t="n">
        <v>5</v>
      </c>
      <c r="F5" s="14" t="n">
        <v>6</v>
      </c>
      <c r="G5" s="14" t="n">
        <v>7</v>
      </c>
      <c r="H5" s="14" t="n">
        <v>8</v>
      </c>
      <c r="I5" s="16" t="n">
        <v>9</v>
      </c>
      <c r="J5" s="14" t="n">
        <v>10</v>
      </c>
      <c r="K5" s="14" t="n">
        <v>11</v>
      </c>
      <c r="L5" s="14" t="n">
        <v>12</v>
      </c>
      <c r="M5" s="15" t="n">
        <v>13</v>
      </c>
      <c r="N5" s="17" t="n">
        <v>14</v>
      </c>
      <c r="O5" s="17"/>
      <c r="P5" s="18" t="n">
        <v>15</v>
      </c>
    </row>
    <row r="6" customFormat="false" ht="97.55" hidden="false" customHeight="true" outlineLevel="0" collapsed="false">
      <c r="A6" s="19" t="s">
        <v>17</v>
      </c>
      <c r="B6" s="20" t="n">
        <f aca="false">B7+B22+B30+B43</f>
        <v>1696431.70212</v>
      </c>
      <c r="C6" s="20" t="n">
        <f aca="false">C7+C22+C30+C43</f>
        <v>611851.845343</v>
      </c>
      <c r="D6" s="20" t="n">
        <f aca="false">D7+D22+D30+D43</f>
        <v>963623.1</v>
      </c>
      <c r="E6" s="20" t="n">
        <f aca="false">E7+E22+E30+E43</f>
        <v>340058.71525</v>
      </c>
      <c r="F6" s="20" t="n">
        <f aca="false">F7+F22+F30+F43</f>
        <v>731133.37</v>
      </c>
      <c r="G6" s="20" t="n">
        <f aca="false">G7+G22+G30+G43</f>
        <v>731133.37</v>
      </c>
      <c r="H6" s="20" t="n">
        <f aca="false">H7+H22+H30+H43</f>
        <v>646482.50224</v>
      </c>
      <c r="I6" s="20" t="n">
        <f aca="false">I7+I22+I30+I43</f>
        <v>624020.238343</v>
      </c>
      <c r="J6" s="20" t="n">
        <f aca="false">J7+J22+J30+J43</f>
        <v>3372.9</v>
      </c>
      <c r="K6" s="20" t="n">
        <f aca="false">K7+K22+K30+K43</f>
        <v>2784.6</v>
      </c>
      <c r="L6" s="20" t="n">
        <f aca="false">L7+L22+L30+L43</f>
        <v>0</v>
      </c>
      <c r="M6" s="20" t="n">
        <f aca="false">M7+M22+M30+M43</f>
        <v>0</v>
      </c>
      <c r="N6" s="20" t="n">
        <f aca="false">N7+N22+N30+N43</f>
        <v>946300.636017</v>
      </c>
      <c r="O6" s="21" t="n">
        <f aca="false">I6/H6*100</f>
        <v>96.5254645223699</v>
      </c>
      <c r="P6" s="22"/>
      <c r="Q6" s="23"/>
      <c r="R6" s="23"/>
    </row>
    <row r="7" customFormat="false" ht="83.3" hidden="false" customHeight="true" outlineLevel="0" collapsed="false">
      <c r="A7" s="24" t="s">
        <v>18</v>
      </c>
      <c r="B7" s="25" t="n">
        <f aca="false">B8+B10+B12+B18+B19</f>
        <v>562141</v>
      </c>
      <c r="C7" s="25" t="n">
        <f aca="false">C8+C10+C12+C18+C19</f>
        <v>220144.79819</v>
      </c>
      <c r="D7" s="25" t="n">
        <f aca="false">D8+D10+D12+D18+D19</f>
        <v>0</v>
      </c>
      <c r="E7" s="25" t="n">
        <f aca="false">E8+E10+E12+E18+E19</f>
        <v>0</v>
      </c>
      <c r="F7" s="25" t="n">
        <f aca="false">F8+F10+F12+F18+F19</f>
        <v>562141</v>
      </c>
      <c r="G7" s="25" t="n">
        <f aca="false">G8+G10+G12+G18+G19</f>
        <v>562141</v>
      </c>
      <c r="H7" s="25" t="n">
        <f aca="false">H8+H10+H12+H18+H19</f>
        <v>558679.2</v>
      </c>
      <c r="I7" s="25" t="n">
        <f aca="false">I8+I10+I12+I18+I19</f>
        <v>235097.78819</v>
      </c>
      <c r="J7" s="25" t="n">
        <f aca="false">J8+J10+J12+J18+J19</f>
        <v>0</v>
      </c>
      <c r="K7" s="25" t="n">
        <f aca="false">K8+K10+K12+K18+K19</f>
        <v>0</v>
      </c>
      <c r="L7" s="25" t="n">
        <f aca="false">L8+L10+L12+L18+L19</f>
        <v>0</v>
      </c>
      <c r="M7" s="25" t="n">
        <f aca="false">M8+M10+M12+M18+M19</f>
        <v>0</v>
      </c>
      <c r="N7" s="25" t="n">
        <f aca="false">N8+N10+N12+N18+N19</f>
        <v>323581.41181</v>
      </c>
      <c r="O7" s="21" t="n">
        <f aca="false">I7/H7*100</f>
        <v>42.0809989328402</v>
      </c>
      <c r="P7" s="26"/>
      <c r="Q7" s="23"/>
    </row>
    <row r="8" customFormat="false" ht="67.15" hidden="false" customHeight="true" outlineLevel="0" collapsed="false">
      <c r="A8" s="27" t="s">
        <v>19</v>
      </c>
      <c r="B8" s="25" t="n">
        <f aca="false">B9</f>
        <v>7100</v>
      </c>
      <c r="C8" s="25" t="n">
        <f aca="false">C9</f>
        <v>0</v>
      </c>
      <c r="D8" s="25" t="n">
        <f aca="false">D9</f>
        <v>0</v>
      </c>
      <c r="E8" s="25" t="n">
        <f aca="false">E9</f>
        <v>0</v>
      </c>
      <c r="F8" s="25" t="n">
        <f aca="false">F9</f>
        <v>7100</v>
      </c>
      <c r="G8" s="25" t="n">
        <f aca="false">G9</f>
        <v>7100</v>
      </c>
      <c r="H8" s="25" t="n">
        <f aca="false">H9</f>
        <v>5446.2</v>
      </c>
      <c r="I8" s="25" t="n">
        <f aca="false">I9</f>
        <v>0</v>
      </c>
      <c r="J8" s="25" t="n">
        <f aca="false">J9</f>
        <v>0</v>
      </c>
      <c r="K8" s="25" t="n">
        <f aca="false">K9</f>
        <v>0</v>
      </c>
      <c r="L8" s="25" t="n">
        <f aca="false">L9</f>
        <v>0</v>
      </c>
      <c r="M8" s="25" t="n">
        <f aca="false">M9</f>
        <v>0</v>
      </c>
      <c r="N8" s="25" t="n">
        <f aca="false">N9</f>
        <v>5446.2</v>
      </c>
      <c r="O8" s="21" t="n">
        <f aca="false">I8/H8*100</f>
        <v>0</v>
      </c>
      <c r="P8" s="26"/>
      <c r="Q8" s="23"/>
    </row>
    <row r="9" customFormat="false" ht="98.7" hidden="false" customHeight="true" outlineLevel="0" collapsed="false">
      <c r="A9" s="28" t="s">
        <v>20</v>
      </c>
      <c r="B9" s="29" t="n">
        <f aca="false">D9+F9+J9+L9</f>
        <v>7100</v>
      </c>
      <c r="C9" s="29" t="n">
        <v>0</v>
      </c>
      <c r="D9" s="29" t="n">
        <v>0</v>
      </c>
      <c r="E9" s="29" t="n">
        <v>0</v>
      </c>
      <c r="F9" s="29" t="n">
        <v>7100</v>
      </c>
      <c r="G9" s="29" t="n">
        <v>7100</v>
      </c>
      <c r="H9" s="29" t="n">
        <v>5446.2</v>
      </c>
      <c r="I9" s="29" t="n">
        <v>0</v>
      </c>
      <c r="J9" s="30" t="n">
        <v>0</v>
      </c>
      <c r="K9" s="30" t="n">
        <v>0</v>
      </c>
      <c r="L9" s="30" t="n">
        <v>0</v>
      </c>
      <c r="M9" s="30" t="n">
        <v>0</v>
      </c>
      <c r="N9" s="31" t="n">
        <f aca="false">H9-I9</f>
        <v>5446.2</v>
      </c>
      <c r="O9" s="21" t="n">
        <f aca="false">I9/H9*100</f>
        <v>0</v>
      </c>
      <c r="P9" s="32" t="s">
        <v>21</v>
      </c>
      <c r="Q9" s="23"/>
    </row>
    <row r="10" customFormat="false" ht="58.45" hidden="false" customHeight="true" outlineLevel="0" collapsed="false">
      <c r="A10" s="33" t="s">
        <v>22</v>
      </c>
      <c r="B10" s="20" t="n">
        <f aca="false">B11</f>
        <v>67943</v>
      </c>
      <c r="C10" s="20" t="n">
        <f aca="false">C11</f>
        <v>12313.56774</v>
      </c>
      <c r="D10" s="20" t="n">
        <f aca="false">D11</f>
        <v>0</v>
      </c>
      <c r="E10" s="20" t="n">
        <f aca="false">E11</f>
        <v>0</v>
      </c>
      <c r="F10" s="20" t="n">
        <f aca="false">F11</f>
        <v>67943</v>
      </c>
      <c r="G10" s="20" t="n">
        <f aca="false">G11</f>
        <v>67943</v>
      </c>
      <c r="H10" s="20" t="n">
        <f aca="false">H11</f>
        <v>62804</v>
      </c>
      <c r="I10" s="20" t="n">
        <f aca="false">I11</f>
        <v>12313.56774</v>
      </c>
      <c r="J10" s="21" t="n">
        <f aca="false">J11</f>
        <v>0</v>
      </c>
      <c r="K10" s="21" t="n">
        <f aca="false">K11</f>
        <v>0</v>
      </c>
      <c r="L10" s="21" t="n">
        <f aca="false">L11</f>
        <v>0</v>
      </c>
      <c r="M10" s="21" t="n">
        <f aca="false">M11</f>
        <v>0</v>
      </c>
      <c r="N10" s="20" t="n">
        <f aca="false">N11</f>
        <v>50490.43226</v>
      </c>
      <c r="O10" s="21" t="n">
        <f aca="false">I10/H10*100</f>
        <v>19.6063431310108</v>
      </c>
      <c r="P10" s="34" t="s">
        <v>23</v>
      </c>
      <c r="Q10" s="23"/>
    </row>
    <row r="11" customFormat="false" ht="188.25" hidden="false" customHeight="true" outlineLevel="0" collapsed="false">
      <c r="A11" s="34" t="s">
        <v>24</v>
      </c>
      <c r="B11" s="20" t="n">
        <f aca="false">D11+F11+J11+L11</f>
        <v>67943</v>
      </c>
      <c r="C11" s="20" t="n">
        <f aca="false">E11+I11+K11+M11</f>
        <v>12313.56774</v>
      </c>
      <c r="D11" s="31" t="n">
        <v>0</v>
      </c>
      <c r="E11" s="31" t="n">
        <v>0</v>
      </c>
      <c r="F11" s="31" t="n">
        <v>67943</v>
      </c>
      <c r="G11" s="31" t="n">
        <v>67943</v>
      </c>
      <c r="H11" s="31" t="n">
        <v>62804</v>
      </c>
      <c r="I11" s="31" t="n">
        <v>12313.56774</v>
      </c>
      <c r="J11" s="35" t="n">
        <v>0</v>
      </c>
      <c r="K11" s="35" t="n">
        <v>0</v>
      </c>
      <c r="L11" s="35" t="n">
        <v>0</v>
      </c>
      <c r="M11" s="35" t="n">
        <v>0</v>
      </c>
      <c r="N11" s="31" t="n">
        <f aca="false">H11-I11</f>
        <v>50490.43226</v>
      </c>
      <c r="O11" s="21" t="n">
        <f aca="false">I11/H11*100</f>
        <v>19.6063431310108</v>
      </c>
      <c r="P11" s="34"/>
      <c r="Q11" s="23"/>
    </row>
    <row r="12" customFormat="false" ht="69.65" hidden="false" customHeight="true" outlineLevel="0" collapsed="false">
      <c r="A12" s="33" t="s">
        <v>25</v>
      </c>
      <c r="B12" s="20" t="n">
        <f aca="false">B13+B14+B15+B16+B17</f>
        <v>397105</v>
      </c>
      <c r="C12" s="20" t="n">
        <f aca="false">C13+C14+C15+C16+C17</f>
        <v>140830.24</v>
      </c>
      <c r="D12" s="20" t="n">
        <f aca="false">D13+D14+D15+D16+D17</f>
        <v>0</v>
      </c>
      <c r="E12" s="20" t="n">
        <f aca="false">E13+E14+E15+E16+E17</f>
        <v>0</v>
      </c>
      <c r="F12" s="20" t="n">
        <f aca="false">F13+F14+F15+F16+F17</f>
        <v>397105</v>
      </c>
      <c r="G12" s="20" t="n">
        <f aca="false">G13+G14+G15+G16+G17</f>
        <v>397105</v>
      </c>
      <c r="H12" s="20" t="n">
        <f aca="false">H13+H14+H15+H16+H17</f>
        <v>397105</v>
      </c>
      <c r="I12" s="20" t="n">
        <f aca="false">I13+I14+I15+I16+I17</f>
        <v>155783.23</v>
      </c>
      <c r="J12" s="20" t="n">
        <f aca="false">J13+J14+J15+J16+J17</f>
        <v>0</v>
      </c>
      <c r="K12" s="20" t="n">
        <f aca="false">K13+K14+K15+K16+K17</f>
        <v>0</v>
      </c>
      <c r="L12" s="20" t="n">
        <f aca="false">L13+L14+L15+L16+L17</f>
        <v>0</v>
      </c>
      <c r="M12" s="20" t="n">
        <f aca="false">M13+M14+M15+M16+M17</f>
        <v>0</v>
      </c>
      <c r="N12" s="20" t="n">
        <f aca="false">N13+N14+N15+N16+N17</f>
        <v>241321.77</v>
      </c>
      <c r="O12" s="21" t="n">
        <f aca="false">I12/H12*100</f>
        <v>39.2297326903464</v>
      </c>
      <c r="P12" s="36"/>
      <c r="Q12" s="23"/>
    </row>
    <row r="13" customFormat="false" ht="153.8" hidden="false" customHeight="true" outlineLevel="0" collapsed="false">
      <c r="A13" s="28" t="s">
        <v>26</v>
      </c>
      <c r="B13" s="29" t="n">
        <v>37131</v>
      </c>
      <c r="C13" s="29" t="n">
        <v>0</v>
      </c>
      <c r="D13" s="29" t="n">
        <v>0</v>
      </c>
      <c r="E13" s="29" t="n">
        <v>0</v>
      </c>
      <c r="F13" s="29" t="n">
        <v>37131</v>
      </c>
      <c r="G13" s="29" t="n">
        <v>37131</v>
      </c>
      <c r="H13" s="29" t="n">
        <v>37131</v>
      </c>
      <c r="I13" s="29" t="n">
        <v>6439.21</v>
      </c>
      <c r="J13" s="30" t="n">
        <v>0</v>
      </c>
      <c r="K13" s="30" t="n">
        <v>0</v>
      </c>
      <c r="L13" s="30" t="n">
        <v>0</v>
      </c>
      <c r="M13" s="30" t="n">
        <v>0</v>
      </c>
      <c r="N13" s="31" t="n">
        <f aca="false">H13-I13</f>
        <v>30691.79</v>
      </c>
      <c r="O13" s="21" t="n">
        <f aca="false">I13/H13*100</f>
        <v>17.3418706740998</v>
      </c>
      <c r="P13" s="37" t="s">
        <v>27</v>
      </c>
      <c r="Q13" s="23"/>
    </row>
    <row r="14" customFormat="false" ht="160.7" hidden="false" customHeight="true" outlineLevel="0" collapsed="false">
      <c r="A14" s="28" t="s">
        <v>28</v>
      </c>
      <c r="B14" s="38" t="n">
        <f aca="false">D14+F14</f>
        <v>3308</v>
      </c>
      <c r="C14" s="39" t="n">
        <f aca="false">E14+I14</f>
        <v>0</v>
      </c>
      <c r="D14" s="39" t="n">
        <v>0</v>
      </c>
      <c r="E14" s="39" t="n">
        <v>0</v>
      </c>
      <c r="F14" s="39" t="n">
        <v>3308</v>
      </c>
      <c r="G14" s="39" t="n">
        <v>3308</v>
      </c>
      <c r="H14" s="39" t="n">
        <v>3308</v>
      </c>
      <c r="I14" s="39" t="n">
        <v>0</v>
      </c>
      <c r="J14" s="40" t="n">
        <v>0</v>
      </c>
      <c r="K14" s="40" t="n">
        <v>0</v>
      </c>
      <c r="L14" s="40" t="n">
        <v>0</v>
      </c>
      <c r="M14" s="40" t="n">
        <v>0</v>
      </c>
      <c r="N14" s="31" t="n">
        <f aca="false">H14-I14</f>
        <v>3308</v>
      </c>
      <c r="O14" s="21" t="n">
        <f aca="false">I14/H14*100</f>
        <v>0</v>
      </c>
      <c r="P14" s="37" t="s">
        <v>29</v>
      </c>
      <c r="Q14" s="23"/>
    </row>
    <row r="15" customFormat="false" ht="215.8" hidden="false" customHeight="true" outlineLevel="0" collapsed="false">
      <c r="A15" s="28" t="s">
        <v>30</v>
      </c>
      <c r="B15" s="38" t="n">
        <f aca="false">D15+F15</f>
        <v>134555.4</v>
      </c>
      <c r="C15" s="39" t="n">
        <f aca="false">E15+I15</f>
        <v>59704.37</v>
      </c>
      <c r="D15" s="39" t="n">
        <v>0</v>
      </c>
      <c r="E15" s="39" t="n">
        <v>0</v>
      </c>
      <c r="F15" s="39" t="n">
        <v>134555.4</v>
      </c>
      <c r="G15" s="39" t="n">
        <v>134555.4</v>
      </c>
      <c r="H15" s="39" t="n">
        <v>134555.37</v>
      </c>
      <c r="I15" s="39" t="n">
        <v>59704.37</v>
      </c>
      <c r="J15" s="40" t="n">
        <v>0</v>
      </c>
      <c r="K15" s="40" t="n">
        <v>0</v>
      </c>
      <c r="L15" s="40" t="n">
        <v>0</v>
      </c>
      <c r="M15" s="40" t="n">
        <v>0</v>
      </c>
      <c r="N15" s="31" t="n">
        <f aca="false">H15-I15</f>
        <v>74851</v>
      </c>
      <c r="O15" s="21" t="n">
        <f aca="false">I15/H15*100</f>
        <v>44.3715995875899</v>
      </c>
      <c r="P15" s="37" t="s">
        <v>31</v>
      </c>
      <c r="Q15" s="23"/>
    </row>
    <row r="16" customFormat="false" ht="99.85" hidden="false" customHeight="true" outlineLevel="0" collapsed="false">
      <c r="A16" s="28" t="s">
        <v>32</v>
      </c>
      <c r="B16" s="38" t="n">
        <f aca="false">D16+F16</f>
        <v>105000</v>
      </c>
      <c r="C16" s="39" t="n">
        <v>0</v>
      </c>
      <c r="D16" s="39" t="n">
        <v>0</v>
      </c>
      <c r="E16" s="39" t="n">
        <v>0</v>
      </c>
      <c r="F16" s="39" t="n">
        <v>105000</v>
      </c>
      <c r="G16" s="39" t="n">
        <v>105000</v>
      </c>
      <c r="H16" s="39" t="n">
        <v>105000</v>
      </c>
      <c r="I16" s="39" t="n">
        <v>8513.78</v>
      </c>
      <c r="J16" s="40" t="n">
        <v>0</v>
      </c>
      <c r="K16" s="40" t="n">
        <v>0</v>
      </c>
      <c r="L16" s="40" t="n">
        <v>0</v>
      </c>
      <c r="M16" s="40" t="n">
        <v>0</v>
      </c>
      <c r="N16" s="31" t="n">
        <f aca="false">H16-I16</f>
        <v>96486.22</v>
      </c>
      <c r="O16" s="21" t="n">
        <f aca="false">I16/H16*100</f>
        <v>8.10836190476191</v>
      </c>
      <c r="P16" s="37" t="s">
        <v>33</v>
      </c>
      <c r="Q16" s="23"/>
    </row>
    <row r="17" customFormat="false" ht="106.75" hidden="false" customHeight="true" outlineLevel="0" collapsed="false">
      <c r="A17" s="28" t="s">
        <v>34</v>
      </c>
      <c r="B17" s="38" t="n">
        <f aca="false">D17+F17</f>
        <v>117110.6</v>
      </c>
      <c r="C17" s="39" t="n">
        <f aca="false">E17+I17</f>
        <v>81125.87</v>
      </c>
      <c r="D17" s="39" t="n">
        <v>0</v>
      </c>
      <c r="E17" s="39" t="n">
        <v>0</v>
      </c>
      <c r="F17" s="39" t="n">
        <v>117110.6</v>
      </c>
      <c r="G17" s="39" t="n">
        <v>117110.6</v>
      </c>
      <c r="H17" s="39" t="n">
        <v>117110.63</v>
      </c>
      <c r="I17" s="39" t="n">
        <v>81125.87</v>
      </c>
      <c r="J17" s="40" t="n">
        <v>0</v>
      </c>
      <c r="K17" s="40" t="n">
        <v>0</v>
      </c>
      <c r="L17" s="40" t="n">
        <v>0</v>
      </c>
      <c r="M17" s="40" t="n">
        <v>0</v>
      </c>
      <c r="N17" s="31" t="n">
        <f aca="false">H17-I17</f>
        <v>35984.76</v>
      </c>
      <c r="O17" s="21" t="n">
        <f aca="false">I17/H17*100</f>
        <v>69.2728491000347</v>
      </c>
      <c r="P17" s="37" t="s">
        <v>35</v>
      </c>
      <c r="Q17" s="23"/>
    </row>
    <row r="18" customFormat="false" ht="278.95" hidden="false" customHeight="true" outlineLevel="0" collapsed="false">
      <c r="A18" s="41" t="s">
        <v>36</v>
      </c>
      <c r="B18" s="20" t="n">
        <f aca="false">D18+F18+J18+L18</f>
        <v>41077</v>
      </c>
      <c r="C18" s="20" t="n">
        <f aca="false">E18+I18+K18+M18</f>
        <v>32462.7</v>
      </c>
      <c r="D18" s="35" t="n">
        <v>0</v>
      </c>
      <c r="E18" s="35" t="n">
        <v>0</v>
      </c>
      <c r="F18" s="31" t="n">
        <v>41077</v>
      </c>
      <c r="G18" s="31" t="n">
        <v>41077</v>
      </c>
      <c r="H18" s="31" t="n">
        <v>42347</v>
      </c>
      <c r="I18" s="31" t="n">
        <v>32462.7</v>
      </c>
      <c r="J18" s="35" t="n">
        <v>0</v>
      </c>
      <c r="K18" s="35" t="n">
        <v>0</v>
      </c>
      <c r="L18" s="35" t="n">
        <v>0</v>
      </c>
      <c r="M18" s="42" t="n">
        <v>0</v>
      </c>
      <c r="N18" s="20" t="n">
        <f aca="false">H18-I18</f>
        <v>9884.3</v>
      </c>
      <c r="O18" s="21" t="n">
        <f aca="false">I18/H18*100</f>
        <v>76.6587951921033</v>
      </c>
      <c r="P18" s="43" t="s">
        <v>37</v>
      </c>
      <c r="R18" s="23"/>
    </row>
    <row r="19" customFormat="false" ht="63" hidden="false" customHeight="true" outlineLevel="0" collapsed="false">
      <c r="A19" s="44" t="s">
        <v>38</v>
      </c>
      <c r="B19" s="25" t="n">
        <f aca="false">SUM(B20:B21)</f>
        <v>48916</v>
      </c>
      <c r="C19" s="25" t="n">
        <f aca="false">SUM(C20:C21)</f>
        <v>34538.29045</v>
      </c>
      <c r="D19" s="45" t="n">
        <f aca="false">SUM(D20:D21)</f>
        <v>0</v>
      </c>
      <c r="E19" s="45" t="n">
        <f aca="false">SUM(E20:E21)</f>
        <v>0</v>
      </c>
      <c r="F19" s="25" t="n">
        <f aca="false">SUM(F20:F21)</f>
        <v>48916</v>
      </c>
      <c r="G19" s="25" t="n">
        <f aca="false">SUM(G20:G21)</f>
        <v>48916</v>
      </c>
      <c r="H19" s="25" t="n">
        <f aca="false">SUM(H20:H21)</f>
        <v>50977</v>
      </c>
      <c r="I19" s="25" t="n">
        <f aca="false">SUM(I20:I21)</f>
        <v>34538.29045</v>
      </c>
      <c r="J19" s="45" t="n">
        <f aca="false">SUM(J20:J21)</f>
        <v>0</v>
      </c>
      <c r="K19" s="45" t="n">
        <f aca="false">SUM(K20:K21)</f>
        <v>0</v>
      </c>
      <c r="L19" s="45" t="n">
        <f aca="false">SUM(L20:L21)</f>
        <v>0</v>
      </c>
      <c r="M19" s="45" t="n">
        <f aca="false">SUM(M20:M21)</f>
        <v>0</v>
      </c>
      <c r="N19" s="20" t="n">
        <f aca="false">N20+N21</f>
        <v>16438.70955</v>
      </c>
      <c r="O19" s="21" t="n">
        <f aca="false">I19/H19*100</f>
        <v>67.752693273437</v>
      </c>
      <c r="P19" s="46"/>
      <c r="R19" s="23"/>
    </row>
    <row r="20" customFormat="false" ht="86.1" hidden="false" customHeight="true" outlineLevel="0" collapsed="false">
      <c r="A20" s="47" t="s">
        <v>39</v>
      </c>
      <c r="B20" s="20" t="n">
        <f aca="false">D20+F20+J20+L20</f>
        <v>37424</v>
      </c>
      <c r="C20" s="20" t="n">
        <f aca="false">E20+I20+K20+M20</f>
        <v>23093.08045</v>
      </c>
      <c r="D20" s="35" t="n">
        <v>0</v>
      </c>
      <c r="E20" s="35" t="n">
        <v>0</v>
      </c>
      <c r="F20" s="31" t="n">
        <f aca="false">17177+20247</f>
        <v>37424</v>
      </c>
      <c r="G20" s="31" t="n">
        <f aca="false">17177+20247</f>
        <v>37424</v>
      </c>
      <c r="H20" s="31" t="n">
        <f aca="false">17177+22308</f>
        <v>39485</v>
      </c>
      <c r="I20" s="31" t="n">
        <f aca="false">13120.33391+9972.74654</f>
        <v>23093.08045</v>
      </c>
      <c r="J20" s="35" t="n">
        <v>0</v>
      </c>
      <c r="K20" s="35" t="n">
        <v>0</v>
      </c>
      <c r="L20" s="35" t="n">
        <v>0</v>
      </c>
      <c r="M20" s="35" t="n">
        <v>0</v>
      </c>
      <c r="N20" s="31" t="n">
        <f aca="false">H20-I20</f>
        <v>16391.91955</v>
      </c>
      <c r="O20" s="21" t="n">
        <f aca="false">I20/H20*100</f>
        <v>58.4857045713562</v>
      </c>
      <c r="P20" s="48" t="s">
        <v>40</v>
      </c>
      <c r="R20" s="23"/>
    </row>
    <row r="21" customFormat="false" ht="56.25" hidden="false" customHeight="true" outlineLevel="0" collapsed="false">
      <c r="A21" s="47" t="s">
        <v>41</v>
      </c>
      <c r="B21" s="20" t="n">
        <f aca="false">D21+F21+J21+L21</f>
        <v>11492</v>
      </c>
      <c r="C21" s="20" t="n">
        <f aca="false">E21+I21+K21+M21</f>
        <v>11445.21</v>
      </c>
      <c r="D21" s="35" t="n">
        <v>0</v>
      </c>
      <c r="E21" s="35" t="n">
        <v>0</v>
      </c>
      <c r="F21" s="31" t="n">
        <v>11492</v>
      </c>
      <c r="G21" s="31" t="n">
        <v>11492</v>
      </c>
      <c r="H21" s="31" t="n">
        <v>11492</v>
      </c>
      <c r="I21" s="31" t="n">
        <v>11445.21</v>
      </c>
      <c r="J21" s="35" t="n">
        <v>0</v>
      </c>
      <c r="K21" s="35" t="n">
        <v>0</v>
      </c>
      <c r="L21" s="35" t="n">
        <v>0</v>
      </c>
      <c r="M21" s="35" t="n">
        <v>0</v>
      </c>
      <c r="N21" s="31" t="n">
        <f aca="false">H21-I21</f>
        <v>46.7900000000009</v>
      </c>
      <c r="O21" s="21" t="n">
        <f aca="false">I21/H21*100</f>
        <v>99.5928471980508</v>
      </c>
      <c r="P21" s="49" t="s">
        <v>42</v>
      </c>
      <c r="R21" s="23"/>
    </row>
    <row r="22" customFormat="false" ht="68.65" hidden="false" customHeight="true" outlineLevel="0" collapsed="false">
      <c r="A22" s="19" t="s">
        <v>43</v>
      </c>
      <c r="B22" s="20" t="n">
        <f aca="false">D22+F22+J22+L22</f>
        <v>11242.9</v>
      </c>
      <c r="C22" s="20" t="n">
        <f aca="false">E22+I22+K22+M22</f>
        <v>9282.6</v>
      </c>
      <c r="D22" s="50" t="n">
        <v>0</v>
      </c>
      <c r="E22" s="50" t="n">
        <v>0</v>
      </c>
      <c r="F22" s="25" t="n">
        <f aca="false">SUM(F23:F29)</f>
        <v>7870</v>
      </c>
      <c r="G22" s="25" t="n">
        <f aca="false">SUM(G23:G29)</f>
        <v>7870</v>
      </c>
      <c r="H22" s="25" t="n">
        <f aca="false">SUM(H23:H29)</f>
        <v>7870</v>
      </c>
      <c r="I22" s="25" t="n">
        <f aca="false">SUM(I23:I29)</f>
        <v>6498</v>
      </c>
      <c r="J22" s="25" t="n">
        <f aca="false">SUM(J23:J29)</f>
        <v>3372.9</v>
      </c>
      <c r="K22" s="25" t="n">
        <f aca="false">SUM(K23:K29)</f>
        <v>2784.6</v>
      </c>
      <c r="L22" s="25" t="n">
        <f aca="false">SUM(L23:L29)</f>
        <v>0</v>
      </c>
      <c r="M22" s="25" t="n">
        <f aca="false">SUM(M23:M29)</f>
        <v>0</v>
      </c>
      <c r="N22" s="20" t="n">
        <f aca="false">N23+N24+N25+N26+N27+N28+N29</f>
        <v>1372</v>
      </c>
      <c r="O22" s="21" t="n">
        <f aca="false">I22/H22*100</f>
        <v>82.566709021601</v>
      </c>
      <c r="P22" s="51"/>
    </row>
    <row r="23" customFormat="false" ht="26.25" hidden="false" customHeight="true" outlineLevel="0" collapsed="false">
      <c r="A23" s="52" t="s">
        <v>44</v>
      </c>
      <c r="B23" s="20" t="n">
        <f aca="false">D23+F23+J23+L23</f>
        <v>2094.2</v>
      </c>
      <c r="C23" s="20" t="n">
        <f aca="false">E23+I23+K23+M23</f>
        <v>1994.2</v>
      </c>
      <c r="D23" s="35" t="n">
        <v>0</v>
      </c>
      <c r="E23" s="35" t="n">
        <v>0</v>
      </c>
      <c r="F23" s="31" t="n">
        <v>1496</v>
      </c>
      <c r="G23" s="31" t="n">
        <v>1496</v>
      </c>
      <c r="H23" s="31" t="n">
        <v>1396</v>
      </c>
      <c r="I23" s="31" t="n">
        <v>1396</v>
      </c>
      <c r="J23" s="31" t="n">
        <v>598.2</v>
      </c>
      <c r="K23" s="31" t="n">
        <v>598.2</v>
      </c>
      <c r="L23" s="31" t="n">
        <v>0</v>
      </c>
      <c r="M23" s="31" t="n">
        <v>0</v>
      </c>
      <c r="N23" s="31" t="n">
        <f aca="false">H23-I23</f>
        <v>0</v>
      </c>
      <c r="O23" s="21" t="n">
        <f aca="false">I23/H23*100</f>
        <v>100</v>
      </c>
      <c r="P23" s="53" t="s">
        <v>45</v>
      </c>
    </row>
    <row r="24" customFormat="false" ht="26.25" hidden="false" customHeight="true" outlineLevel="0" collapsed="false">
      <c r="A24" s="52" t="s">
        <v>46</v>
      </c>
      <c r="B24" s="20" t="n">
        <f aca="false">D24+F24+J24+L24</f>
        <v>1203.9</v>
      </c>
      <c r="C24" s="20" t="n">
        <f aca="false">E24+I24+K24+M24</f>
        <v>0</v>
      </c>
      <c r="D24" s="35" t="n">
        <v>0</v>
      </c>
      <c r="E24" s="35" t="n">
        <v>0</v>
      </c>
      <c r="F24" s="31" t="n">
        <v>873</v>
      </c>
      <c r="G24" s="31" t="n">
        <v>873</v>
      </c>
      <c r="H24" s="31" t="n">
        <v>772</v>
      </c>
      <c r="I24" s="31" t="n">
        <v>0</v>
      </c>
      <c r="J24" s="31" t="n">
        <v>330.9</v>
      </c>
      <c r="K24" s="31" t="n">
        <v>0</v>
      </c>
      <c r="L24" s="31" t="n">
        <v>0</v>
      </c>
      <c r="M24" s="31" t="n">
        <v>0</v>
      </c>
      <c r="N24" s="31" t="n">
        <f aca="false">H24-I24</f>
        <v>772</v>
      </c>
      <c r="O24" s="21" t="n">
        <f aca="false">I24/H24*100</f>
        <v>0</v>
      </c>
      <c r="P24" s="53"/>
    </row>
    <row r="25" customFormat="false" ht="26.25" hidden="false" customHeight="true" outlineLevel="0" collapsed="false">
      <c r="A25" s="52" t="s">
        <v>47</v>
      </c>
      <c r="B25" s="20" t="n">
        <f aca="false">D25+F25+J25+L25</f>
        <v>1702.6</v>
      </c>
      <c r="C25" s="20" t="n">
        <f aca="false">E25+I25+K25+M25</f>
        <v>1601.6</v>
      </c>
      <c r="D25" s="35" t="n">
        <v>0</v>
      </c>
      <c r="E25" s="35" t="n">
        <v>0</v>
      </c>
      <c r="F25" s="31" t="n">
        <v>1222</v>
      </c>
      <c r="G25" s="31" t="n">
        <v>1222</v>
      </c>
      <c r="H25" s="31" t="n">
        <v>1121</v>
      </c>
      <c r="I25" s="31" t="n">
        <v>1121</v>
      </c>
      <c r="J25" s="31" t="n">
        <v>480.6</v>
      </c>
      <c r="K25" s="31" t="n">
        <v>480.6</v>
      </c>
      <c r="L25" s="31" t="n">
        <v>0</v>
      </c>
      <c r="M25" s="31" t="n">
        <v>0</v>
      </c>
      <c r="N25" s="31" t="n">
        <f aca="false">H25-I25</f>
        <v>0</v>
      </c>
      <c r="O25" s="21" t="n">
        <f aca="false">I25/H25*100</f>
        <v>100</v>
      </c>
      <c r="P25" s="53"/>
    </row>
    <row r="26" customFormat="false" ht="26.25" hidden="false" customHeight="true" outlineLevel="0" collapsed="false">
      <c r="A26" s="52" t="s">
        <v>48</v>
      </c>
      <c r="B26" s="20" t="n">
        <f aca="false">D26+F26+J26+L26</f>
        <v>1956.8</v>
      </c>
      <c r="C26" s="20" t="n">
        <f aca="false">E26+I26+K26+M26</f>
        <v>1856.8</v>
      </c>
      <c r="D26" s="35" t="n">
        <v>0</v>
      </c>
      <c r="E26" s="35" t="n">
        <v>0</v>
      </c>
      <c r="F26" s="31" t="n">
        <v>1400</v>
      </c>
      <c r="G26" s="31" t="n">
        <v>1400</v>
      </c>
      <c r="H26" s="31" t="n">
        <v>1300</v>
      </c>
      <c r="I26" s="31" t="n">
        <v>1300</v>
      </c>
      <c r="J26" s="31" t="n">
        <v>556.8</v>
      </c>
      <c r="K26" s="31" t="n">
        <v>556.8</v>
      </c>
      <c r="L26" s="31" t="n">
        <v>0</v>
      </c>
      <c r="M26" s="31" t="n">
        <v>0</v>
      </c>
      <c r="N26" s="31" t="n">
        <f aca="false">H26-I26</f>
        <v>0</v>
      </c>
      <c r="O26" s="21" t="n">
        <f aca="false">I26/H26*100</f>
        <v>100</v>
      </c>
      <c r="P26" s="53"/>
    </row>
    <row r="27" customFormat="false" ht="26.25" hidden="false" customHeight="true" outlineLevel="0" collapsed="false">
      <c r="A27" s="52" t="s">
        <v>49</v>
      </c>
      <c r="B27" s="20" t="n">
        <f aca="false">D27+F27+J27+L27</f>
        <v>1941</v>
      </c>
      <c r="C27" s="20" t="n">
        <f aca="false">E27+I27+K27+M27</f>
        <v>1840</v>
      </c>
      <c r="D27" s="35" t="n">
        <v>0</v>
      </c>
      <c r="E27" s="35" t="n">
        <v>0</v>
      </c>
      <c r="F27" s="31" t="n">
        <v>1389</v>
      </c>
      <c r="G27" s="31" t="n">
        <v>1389</v>
      </c>
      <c r="H27" s="31" t="n">
        <v>1288</v>
      </c>
      <c r="I27" s="31" t="n">
        <v>1288</v>
      </c>
      <c r="J27" s="31" t="n">
        <v>552</v>
      </c>
      <c r="K27" s="31" t="n">
        <v>552</v>
      </c>
      <c r="L27" s="31" t="n">
        <v>0</v>
      </c>
      <c r="M27" s="31" t="n">
        <v>0</v>
      </c>
      <c r="N27" s="31" t="n">
        <f aca="false">H27-I27</f>
        <v>0</v>
      </c>
      <c r="O27" s="21" t="n">
        <f aca="false">I27/H27*100</f>
        <v>100</v>
      </c>
      <c r="P27" s="53"/>
    </row>
    <row r="28" customFormat="false" ht="44.75" hidden="false" customHeight="true" outlineLevel="0" collapsed="false">
      <c r="A28" s="52" t="s">
        <v>50</v>
      </c>
      <c r="B28" s="20" t="n">
        <f aca="false">D28+F28+J28+L28</f>
        <v>2087</v>
      </c>
      <c r="C28" s="20" t="n">
        <f aca="false">E28+I28+K28+M28</f>
        <v>1990</v>
      </c>
      <c r="D28" s="35" t="n">
        <v>0</v>
      </c>
      <c r="E28" s="35" t="n">
        <v>0</v>
      </c>
      <c r="F28" s="31" t="n">
        <v>1490</v>
      </c>
      <c r="G28" s="31" t="n">
        <v>1490</v>
      </c>
      <c r="H28" s="31" t="n">
        <v>1393</v>
      </c>
      <c r="I28" s="31" t="n">
        <v>1393</v>
      </c>
      <c r="J28" s="31" t="n">
        <v>597</v>
      </c>
      <c r="K28" s="31" t="n">
        <v>597</v>
      </c>
      <c r="L28" s="31" t="n">
        <v>0</v>
      </c>
      <c r="M28" s="31" t="n">
        <v>0</v>
      </c>
      <c r="N28" s="31" t="n">
        <f aca="false">H28-I28</f>
        <v>0</v>
      </c>
      <c r="O28" s="21" t="n">
        <f aca="false">I28/H28*100</f>
        <v>100</v>
      </c>
      <c r="P28" s="53"/>
    </row>
    <row r="29" customFormat="false" ht="27.75" hidden="false" customHeight="true" outlineLevel="0" collapsed="false">
      <c r="A29" s="52" t="s">
        <v>51</v>
      </c>
      <c r="B29" s="20" t="n">
        <f aca="false">D29+F29+J29+L29</f>
        <v>257.4</v>
      </c>
      <c r="C29" s="20" t="n">
        <f aca="false">E29+I29+K29+M29</f>
        <v>0</v>
      </c>
      <c r="D29" s="35" t="n">
        <v>0</v>
      </c>
      <c r="E29" s="35" t="n">
        <v>0</v>
      </c>
      <c r="F29" s="31" t="n">
        <v>0</v>
      </c>
      <c r="G29" s="31" t="n">
        <v>0</v>
      </c>
      <c r="H29" s="31" t="n">
        <v>600</v>
      </c>
      <c r="I29" s="31" t="n">
        <v>0</v>
      </c>
      <c r="J29" s="31" t="n">
        <v>257.4</v>
      </c>
      <c r="K29" s="31" t="n">
        <v>0</v>
      </c>
      <c r="L29" s="31" t="n">
        <v>0</v>
      </c>
      <c r="M29" s="31" t="n">
        <v>0</v>
      </c>
      <c r="N29" s="31" t="n">
        <f aca="false">H29-I29</f>
        <v>600</v>
      </c>
      <c r="O29" s="21" t="n">
        <f aca="false">I29/H29*100</f>
        <v>0</v>
      </c>
      <c r="P29" s="51"/>
    </row>
    <row r="30" customFormat="false" ht="104.45" hidden="false" customHeight="true" outlineLevel="0" collapsed="false">
      <c r="A30" s="33" t="s">
        <v>52</v>
      </c>
      <c r="B30" s="20" t="n">
        <f aca="false">D30+F30+J30+L30</f>
        <v>149691</v>
      </c>
      <c r="C30" s="20" t="n">
        <f aca="false">E30+I30+K30+M30</f>
        <v>38931.20068</v>
      </c>
      <c r="D30" s="21" t="n">
        <f aca="false">D31+D32+D33</f>
        <v>0</v>
      </c>
      <c r="E30" s="21" t="n">
        <f aca="false">E31+E32+E33</f>
        <v>0</v>
      </c>
      <c r="F30" s="20" t="n">
        <f aca="false">F31+F32+F33</f>
        <v>149691</v>
      </c>
      <c r="G30" s="20" t="n">
        <f aca="false">G31+G32+G33</f>
        <v>149691</v>
      </c>
      <c r="H30" s="20" t="n">
        <f aca="false">H31+H32+H33</f>
        <v>68501.93224</v>
      </c>
      <c r="I30" s="20" t="n">
        <f aca="false">I31+I32+I33</f>
        <v>38931.20068</v>
      </c>
      <c r="J30" s="21" t="n">
        <f aca="false">J31+J32+J33</f>
        <v>0</v>
      </c>
      <c r="K30" s="21" t="n">
        <f aca="false">K31+K32+K33</f>
        <v>0</v>
      </c>
      <c r="L30" s="21" t="n">
        <f aca="false">L31+L32+L33</f>
        <v>0</v>
      </c>
      <c r="M30" s="21" t="n">
        <f aca="false">M31+M32+M33</f>
        <v>0</v>
      </c>
      <c r="N30" s="20" t="n">
        <f aca="false">N31+N32</f>
        <v>29570.73156</v>
      </c>
      <c r="O30" s="21" t="n">
        <f aca="false">I30/H30*100</f>
        <v>56.8322664879037</v>
      </c>
      <c r="P30" s="54"/>
    </row>
    <row r="31" customFormat="false" ht="118.25" hidden="false" customHeight="true" outlineLevel="0" collapsed="false">
      <c r="A31" s="34" t="s">
        <v>53</v>
      </c>
      <c r="B31" s="31" t="n">
        <f aca="false">D31+F31+J31+L31</f>
        <v>117630</v>
      </c>
      <c r="C31" s="20" t="n">
        <f aca="false">E31+I31+K31+M31</f>
        <v>38931.20068</v>
      </c>
      <c r="D31" s="21" t="n">
        <v>0</v>
      </c>
      <c r="E31" s="21" t="n">
        <v>0</v>
      </c>
      <c r="F31" s="31" t="n">
        <v>117630</v>
      </c>
      <c r="G31" s="31" t="n">
        <v>117630</v>
      </c>
      <c r="H31" s="31" t="n">
        <v>38971.93224</v>
      </c>
      <c r="I31" s="31" t="n">
        <v>38931.20068</v>
      </c>
      <c r="J31" s="35" t="n">
        <v>0</v>
      </c>
      <c r="K31" s="35" t="n">
        <v>0</v>
      </c>
      <c r="L31" s="35" t="n">
        <v>0</v>
      </c>
      <c r="M31" s="35" t="n">
        <v>0</v>
      </c>
      <c r="N31" s="31" t="n">
        <f aca="false">H31-I31</f>
        <v>40.7315600000002</v>
      </c>
      <c r="O31" s="21" t="n">
        <f aca="false">I31/H31*100</f>
        <v>99.8954848844826</v>
      </c>
      <c r="P31" s="43" t="s">
        <v>54</v>
      </c>
    </row>
    <row r="32" customFormat="false" ht="59.7" hidden="false" customHeight="true" outlineLevel="0" collapsed="false">
      <c r="A32" s="34" t="s">
        <v>55</v>
      </c>
      <c r="B32" s="31" t="n">
        <f aca="false">D32+F32+J32+L32</f>
        <v>32061</v>
      </c>
      <c r="C32" s="20" t="n">
        <f aca="false">E32+I32+K32+M32</f>
        <v>0</v>
      </c>
      <c r="D32" s="21" t="n">
        <v>0</v>
      </c>
      <c r="E32" s="21" t="n">
        <v>0</v>
      </c>
      <c r="F32" s="31" t="n">
        <v>32061</v>
      </c>
      <c r="G32" s="31" t="n">
        <v>32061</v>
      </c>
      <c r="H32" s="31" t="n">
        <v>29530</v>
      </c>
      <c r="I32" s="31" t="n">
        <v>0</v>
      </c>
      <c r="J32" s="35" t="n">
        <v>0</v>
      </c>
      <c r="K32" s="35" t="n">
        <v>0</v>
      </c>
      <c r="L32" s="35" t="n">
        <v>0</v>
      </c>
      <c r="M32" s="35" t="n">
        <v>0</v>
      </c>
      <c r="N32" s="31" t="n">
        <f aca="false">H32-I32</f>
        <v>29530</v>
      </c>
      <c r="O32" s="21" t="n">
        <f aca="false">I32/H32*100</f>
        <v>0</v>
      </c>
      <c r="P32" s="55" t="s">
        <v>56</v>
      </c>
    </row>
    <row r="33" customFormat="false" ht="230.25" hidden="true" customHeight="true" outlineLevel="0" collapsed="false">
      <c r="A33" s="33" t="s">
        <v>57</v>
      </c>
      <c r="B33" s="20" t="n">
        <f aca="false">D33+F33+J33+L33</f>
        <v>0</v>
      </c>
      <c r="C33" s="20" t="n">
        <f aca="false">E33+I33+K33+M33</f>
        <v>0</v>
      </c>
      <c r="D33" s="20" t="n">
        <f aca="false">D34</f>
        <v>0</v>
      </c>
      <c r="E33" s="20" t="n">
        <f aca="false">E34</f>
        <v>0</v>
      </c>
      <c r="F33" s="20" t="n">
        <f aca="false">F34</f>
        <v>0</v>
      </c>
      <c r="G33" s="20" t="n">
        <f aca="false">G34</f>
        <v>0</v>
      </c>
      <c r="H33" s="20" t="n">
        <f aca="false">H34</f>
        <v>0</v>
      </c>
      <c r="I33" s="20" t="n">
        <f aca="false">I34</f>
        <v>0</v>
      </c>
      <c r="J33" s="21" t="n">
        <f aca="false">J34</f>
        <v>0</v>
      </c>
      <c r="K33" s="21" t="n">
        <f aca="false">K34</f>
        <v>0</v>
      </c>
      <c r="L33" s="21" t="n">
        <f aca="false">L34</f>
        <v>0</v>
      </c>
      <c r="M33" s="21" t="n">
        <f aca="false">M34</f>
        <v>0</v>
      </c>
      <c r="N33" s="20" t="n">
        <f aca="false">H33-I33</f>
        <v>0</v>
      </c>
      <c r="O33" s="21"/>
      <c r="P33" s="34"/>
      <c r="Q33" s="23"/>
    </row>
    <row r="34" customFormat="false" ht="48.75" hidden="true" customHeight="true" outlineLevel="0" collapsed="false">
      <c r="A34" s="34" t="s">
        <v>58</v>
      </c>
      <c r="B34" s="20"/>
      <c r="C34" s="20"/>
      <c r="D34" s="31"/>
      <c r="E34" s="31"/>
      <c r="F34" s="31"/>
      <c r="G34" s="31"/>
      <c r="H34" s="56"/>
      <c r="I34" s="56"/>
      <c r="J34" s="35"/>
      <c r="K34" s="35"/>
      <c r="L34" s="35"/>
      <c r="M34" s="57"/>
      <c r="N34" s="56"/>
      <c r="O34" s="35"/>
      <c r="P34" s="34"/>
      <c r="Q34" s="58"/>
      <c r="R34" s="2"/>
    </row>
    <row r="35" customFormat="false" ht="9" hidden="true" customHeight="true" outlineLevel="0" collapsed="false">
      <c r="A35" s="34" t="s">
        <v>59</v>
      </c>
      <c r="B35" s="20"/>
      <c r="C35" s="20"/>
      <c r="D35" s="31"/>
      <c r="E35" s="31"/>
      <c r="F35" s="31"/>
      <c r="G35" s="31"/>
      <c r="H35" s="56"/>
      <c r="I35" s="56"/>
      <c r="J35" s="35"/>
      <c r="K35" s="35"/>
      <c r="L35" s="42"/>
      <c r="M35" s="42"/>
      <c r="N35" s="56"/>
      <c r="O35" s="35"/>
      <c r="P35" s="34"/>
      <c r="Q35" s="58"/>
      <c r="R35" s="2"/>
    </row>
    <row r="36" customFormat="false" ht="23.25" hidden="true" customHeight="true" outlineLevel="0" collapsed="false">
      <c r="A36" s="34" t="s">
        <v>60</v>
      </c>
      <c r="B36" s="20"/>
      <c r="C36" s="20"/>
      <c r="D36" s="31"/>
      <c r="E36" s="31"/>
      <c r="F36" s="31"/>
      <c r="G36" s="31"/>
      <c r="H36" s="56"/>
      <c r="I36" s="56"/>
      <c r="J36" s="35"/>
      <c r="K36" s="35"/>
      <c r="L36" s="42"/>
      <c r="M36" s="42"/>
      <c r="N36" s="56"/>
      <c r="O36" s="35"/>
      <c r="P36" s="34"/>
      <c r="Q36" s="58"/>
      <c r="R36" s="2"/>
    </row>
    <row r="37" customFormat="false" ht="17.25" hidden="true" customHeight="true" outlineLevel="0" collapsed="false">
      <c r="A37" s="34" t="s">
        <v>61</v>
      </c>
      <c r="B37" s="20"/>
      <c r="C37" s="20"/>
      <c r="D37" s="31"/>
      <c r="E37" s="31"/>
      <c r="F37" s="31"/>
      <c r="G37" s="31"/>
      <c r="H37" s="56"/>
      <c r="I37" s="56"/>
      <c r="J37" s="35"/>
      <c r="K37" s="35"/>
      <c r="L37" s="42"/>
      <c r="M37" s="42"/>
      <c r="N37" s="56"/>
      <c r="O37" s="35"/>
      <c r="P37" s="34"/>
      <c r="Q37" s="58"/>
      <c r="R37" s="2"/>
    </row>
    <row r="38" customFormat="false" ht="24" hidden="true" customHeight="true" outlineLevel="0" collapsed="false">
      <c r="A38" s="34" t="s">
        <v>62</v>
      </c>
      <c r="B38" s="20"/>
      <c r="C38" s="20"/>
      <c r="D38" s="31"/>
      <c r="E38" s="31"/>
      <c r="F38" s="31"/>
      <c r="G38" s="31"/>
      <c r="H38" s="56"/>
      <c r="I38" s="56"/>
      <c r="J38" s="35"/>
      <c r="K38" s="35"/>
      <c r="L38" s="42"/>
      <c r="M38" s="42"/>
      <c r="N38" s="56"/>
      <c r="O38" s="35"/>
      <c r="P38" s="34"/>
      <c r="Q38" s="58"/>
      <c r="R38" s="2"/>
    </row>
    <row r="39" customFormat="false" ht="40.5" hidden="true" customHeight="true" outlineLevel="0" collapsed="false">
      <c r="A39" s="59" t="s">
        <v>63</v>
      </c>
      <c r="B39" s="20"/>
      <c r="C39" s="20"/>
      <c r="D39" s="31"/>
      <c r="E39" s="31"/>
      <c r="F39" s="31"/>
      <c r="G39" s="31"/>
      <c r="H39" s="56"/>
      <c r="I39" s="56"/>
      <c r="J39" s="35"/>
      <c r="K39" s="35"/>
      <c r="L39" s="42"/>
      <c r="M39" s="42"/>
      <c r="N39" s="56"/>
      <c r="O39" s="35"/>
      <c r="P39" s="34"/>
      <c r="Q39" s="58"/>
      <c r="R39" s="2"/>
    </row>
    <row r="40" customFormat="false" ht="22.5" hidden="true" customHeight="true" outlineLevel="0" collapsed="false">
      <c r="A40" s="34" t="s">
        <v>64</v>
      </c>
      <c r="B40" s="20"/>
      <c r="C40" s="20"/>
      <c r="D40" s="31"/>
      <c r="E40" s="31"/>
      <c r="F40" s="31"/>
      <c r="G40" s="31"/>
      <c r="H40" s="56"/>
      <c r="I40" s="56"/>
      <c r="J40" s="35"/>
      <c r="K40" s="35"/>
      <c r="L40" s="42"/>
      <c r="M40" s="42"/>
      <c r="N40" s="56"/>
      <c r="O40" s="35"/>
      <c r="P40" s="34"/>
      <c r="Q40" s="58"/>
      <c r="R40" s="2"/>
    </row>
    <row r="41" customFormat="false" ht="50.25" hidden="true" customHeight="true" outlineLevel="0" collapsed="false">
      <c r="A41" s="59" t="s">
        <v>65</v>
      </c>
      <c r="B41" s="20"/>
      <c r="C41" s="20"/>
      <c r="D41" s="29"/>
      <c r="E41" s="29"/>
      <c r="F41" s="29"/>
      <c r="G41" s="29"/>
      <c r="H41" s="56"/>
      <c r="I41" s="60"/>
      <c r="J41" s="35"/>
      <c r="K41" s="35"/>
      <c r="L41" s="61"/>
      <c r="M41" s="61"/>
      <c r="N41" s="56"/>
      <c r="O41" s="35"/>
      <c r="P41" s="34"/>
      <c r="Q41" s="58"/>
      <c r="R41" s="2"/>
    </row>
    <row r="42" customFormat="false" ht="45" hidden="true" customHeight="true" outlineLevel="0" collapsed="false">
      <c r="A42" s="34" t="s">
        <v>66</v>
      </c>
      <c r="B42" s="20"/>
      <c r="C42" s="20"/>
      <c r="D42" s="62"/>
      <c r="E42" s="62"/>
      <c r="F42" s="62"/>
      <c r="G42" s="62"/>
      <c r="H42" s="62"/>
      <c r="I42" s="62"/>
      <c r="J42" s="63"/>
      <c r="K42" s="63"/>
      <c r="L42" s="63"/>
      <c r="M42" s="63"/>
      <c r="N42" s="31"/>
      <c r="O42" s="35"/>
      <c r="P42" s="34"/>
      <c r="Q42" s="64"/>
      <c r="R42" s="2"/>
    </row>
    <row r="43" customFormat="false" ht="47.25" hidden="false" customHeight="true" outlineLevel="0" collapsed="false">
      <c r="A43" s="65" t="s">
        <v>67</v>
      </c>
      <c r="B43" s="66" t="n">
        <f aca="false">SUM(B44:B48)</f>
        <v>973356.80212</v>
      </c>
      <c r="C43" s="66" t="n">
        <f aca="false">SUM(C44:C48)</f>
        <v>343493.246473</v>
      </c>
      <c r="D43" s="66" t="n">
        <f aca="false">SUM(D44:D48)</f>
        <v>963623.1</v>
      </c>
      <c r="E43" s="66" t="n">
        <f aca="false">SUM(E44:E48)</f>
        <v>340058.71525</v>
      </c>
      <c r="F43" s="66" t="n">
        <f aca="false">SUM(F44:F48)</f>
        <v>11431.37</v>
      </c>
      <c r="G43" s="66" t="n">
        <f aca="false">SUM(G44:G48)</f>
        <v>11431.37</v>
      </c>
      <c r="H43" s="66" t="n">
        <f aca="false">SUM(H44:H48)</f>
        <v>11431.37</v>
      </c>
      <c r="I43" s="66" t="n">
        <f aca="false">SUM(I44:I48)</f>
        <v>343493.249473</v>
      </c>
      <c r="J43" s="66" t="n">
        <f aca="false">SUM(J44:J48)</f>
        <v>0</v>
      </c>
      <c r="K43" s="66" t="n">
        <f aca="false">SUM(K44:K48)</f>
        <v>0</v>
      </c>
      <c r="L43" s="66" t="n">
        <f aca="false">SUM(L44:L48)</f>
        <v>0</v>
      </c>
      <c r="M43" s="67" t="n">
        <f aca="false">SUM(M44:M48)</f>
        <v>0</v>
      </c>
      <c r="N43" s="68" t="n">
        <f aca="false">SUM(N44:N48)</f>
        <v>591776.492647</v>
      </c>
      <c r="O43" s="21" t="n">
        <f aca="false">I43/H43*100</f>
        <v>3004.83012511186</v>
      </c>
      <c r="P43" s="69"/>
    </row>
    <row r="44" customFormat="false" ht="138.9" hidden="false" customHeight="true" outlineLevel="0" collapsed="false">
      <c r="A44" s="70" t="s">
        <v>68</v>
      </c>
      <c r="B44" s="71" t="n">
        <v>97637.98212</v>
      </c>
      <c r="C44" s="72" t="n">
        <v>27911.125373</v>
      </c>
      <c r="D44" s="72" t="n">
        <v>96661.6</v>
      </c>
      <c r="E44" s="72" t="n">
        <v>27631.98756</v>
      </c>
      <c r="F44" s="72" t="n">
        <v>4079.59</v>
      </c>
      <c r="G44" s="72" t="n">
        <v>4079.59</v>
      </c>
      <c r="H44" s="72" t="n">
        <v>4079.59</v>
      </c>
      <c r="I44" s="72" t="n">
        <v>27911.125373</v>
      </c>
      <c r="J44" s="72" t="n">
        <v>0</v>
      </c>
      <c r="K44" s="72" t="n">
        <v>0</v>
      </c>
      <c r="L44" s="72" t="n">
        <v>0</v>
      </c>
      <c r="M44" s="73" t="n">
        <v>0</v>
      </c>
      <c r="N44" s="72" t="n">
        <f aca="false">B44-I44</f>
        <v>69726.856747</v>
      </c>
      <c r="O44" s="21" t="n">
        <f aca="false">I44/H44*100</f>
        <v>684.16496199373</v>
      </c>
      <c r="P44" s="74" t="s">
        <v>69</v>
      </c>
    </row>
    <row r="45" customFormat="false" ht="76.9" hidden="false" customHeight="true" outlineLevel="0" collapsed="false">
      <c r="A45" s="70" t="s">
        <v>70</v>
      </c>
      <c r="B45" s="72" t="n">
        <v>363578.5</v>
      </c>
      <c r="C45" s="75" t="n">
        <v>155141.4641</v>
      </c>
      <c r="D45" s="75" t="n">
        <v>359942.7</v>
      </c>
      <c r="E45" s="75" t="n">
        <v>153590.02769</v>
      </c>
      <c r="F45" s="75" t="n">
        <v>3635.8</v>
      </c>
      <c r="G45" s="75" t="n">
        <v>3635.8</v>
      </c>
      <c r="H45" s="75" t="n">
        <v>3635.8</v>
      </c>
      <c r="I45" s="75" t="n">
        <v>155141.4641</v>
      </c>
      <c r="J45" s="75" t="n">
        <v>0</v>
      </c>
      <c r="K45" s="75" t="n">
        <v>0</v>
      </c>
      <c r="L45" s="75" t="n">
        <v>0</v>
      </c>
      <c r="M45" s="75" t="n">
        <v>0</v>
      </c>
      <c r="N45" s="76" t="n">
        <f aca="false">B45-I45</f>
        <v>208437.0359</v>
      </c>
      <c r="O45" s="21" t="n">
        <f aca="false">I45/H45*100</f>
        <v>4267.05165575664</v>
      </c>
      <c r="P45" s="77" t="s">
        <v>71</v>
      </c>
    </row>
    <row r="46" customFormat="false" ht="50.5" hidden="false" customHeight="true" outlineLevel="0" collapsed="false">
      <c r="A46" s="70" t="s">
        <v>72</v>
      </c>
      <c r="B46" s="72" t="n">
        <v>75707.85</v>
      </c>
      <c r="C46" s="75" t="n">
        <v>35701.57</v>
      </c>
      <c r="D46" s="75" t="n">
        <v>74950.7</v>
      </c>
      <c r="E46" s="75" t="n">
        <v>35345</v>
      </c>
      <c r="F46" s="75" t="n">
        <v>757.15</v>
      </c>
      <c r="G46" s="75" t="n">
        <v>757.15</v>
      </c>
      <c r="H46" s="75" t="n">
        <v>757.15</v>
      </c>
      <c r="I46" s="75" t="n">
        <v>35701.57</v>
      </c>
      <c r="J46" s="75" t="n">
        <v>0</v>
      </c>
      <c r="K46" s="75" t="n">
        <v>0</v>
      </c>
      <c r="L46" s="75" t="n">
        <v>0</v>
      </c>
      <c r="M46" s="75" t="n">
        <v>0</v>
      </c>
      <c r="N46" s="76" t="n">
        <f aca="false">B46-I46</f>
        <v>40006.28</v>
      </c>
      <c r="O46" s="21" t="n">
        <f aca="false">I46/H46*100</f>
        <v>4715.25721455458</v>
      </c>
      <c r="P46" s="78" t="s">
        <v>73</v>
      </c>
    </row>
    <row r="47" customFormat="false" ht="52.8" hidden="false" customHeight="true" outlineLevel="0" collapsed="false">
      <c r="A47" s="70" t="s">
        <v>74</v>
      </c>
      <c r="B47" s="72" t="n">
        <v>255628.73</v>
      </c>
      <c r="C47" s="75" t="n">
        <v>124739.087</v>
      </c>
      <c r="D47" s="75" t="n">
        <v>253072.4</v>
      </c>
      <c r="E47" s="75" t="n">
        <v>123491.7</v>
      </c>
      <c r="F47" s="75" t="n">
        <v>2556.33</v>
      </c>
      <c r="G47" s="75" t="n">
        <v>2556.33</v>
      </c>
      <c r="H47" s="75" t="n">
        <v>2556.33</v>
      </c>
      <c r="I47" s="75" t="n">
        <v>124739.09</v>
      </c>
      <c r="J47" s="75" t="n">
        <v>0</v>
      </c>
      <c r="K47" s="75" t="n">
        <v>0</v>
      </c>
      <c r="L47" s="75" t="n">
        <v>0</v>
      </c>
      <c r="M47" s="75" t="n">
        <v>0</v>
      </c>
      <c r="N47" s="76" t="n">
        <f aca="false">B47-I47</f>
        <v>130889.64</v>
      </c>
      <c r="O47" s="21" t="n">
        <f aca="false">I47/H47*100</f>
        <v>4879.61609025439</v>
      </c>
      <c r="P47" s="78" t="s">
        <v>75</v>
      </c>
    </row>
    <row r="48" customFormat="false" ht="51.65" hidden="false" customHeight="true" outlineLevel="0" collapsed="false">
      <c r="A48" s="70" t="s">
        <v>76</v>
      </c>
      <c r="B48" s="72" t="n">
        <v>180803.74</v>
      </c>
      <c r="C48" s="75" t="s">
        <v>77</v>
      </c>
      <c r="D48" s="75" t="n">
        <v>178995.7</v>
      </c>
      <c r="E48" s="75" t="s">
        <v>78</v>
      </c>
      <c r="F48" s="75" t="n">
        <v>402.5</v>
      </c>
      <c r="G48" s="75" t="n">
        <v>402.5</v>
      </c>
      <c r="H48" s="75" t="n">
        <v>402.5</v>
      </c>
      <c r="I48" s="75" t="s">
        <v>77</v>
      </c>
      <c r="J48" s="75" t="n">
        <v>0</v>
      </c>
      <c r="K48" s="75" t="n">
        <v>0</v>
      </c>
      <c r="L48" s="75" t="n">
        <v>0</v>
      </c>
      <c r="M48" s="75" t="n">
        <v>0</v>
      </c>
      <c r="N48" s="79" t="n">
        <v>142716.68</v>
      </c>
      <c r="O48" s="21" t="n">
        <f aca="false">I48/H48*100</f>
        <v>9462.62360248447</v>
      </c>
      <c r="P48" s="78" t="s">
        <v>79</v>
      </c>
    </row>
    <row r="49" customFormat="false" ht="12.8" hidden="false" customHeight="false" outlineLevel="0" collapsed="false">
      <c r="A49" s="80"/>
      <c r="B49" s="2"/>
      <c r="C49" s="2"/>
      <c r="D49" s="2"/>
      <c r="E49" s="2"/>
      <c r="F49" s="2"/>
      <c r="G49" s="2"/>
      <c r="H49" s="2"/>
      <c r="I49" s="2"/>
      <c r="J49" s="2"/>
      <c r="K49" s="2"/>
      <c r="L49" s="2"/>
      <c r="M49" s="2"/>
    </row>
    <row r="50" customFormat="false" ht="12.8" hidden="false" customHeight="false" outlineLevel="0" collapsed="false">
      <c r="A50" s="80"/>
      <c r="B50" s="2"/>
      <c r="C50" s="81"/>
      <c r="D50" s="2"/>
      <c r="E50" s="81"/>
      <c r="F50" s="81"/>
      <c r="G50" s="2"/>
      <c r="H50" s="2"/>
      <c r="I50" s="81"/>
      <c r="J50" s="2"/>
      <c r="K50" s="2"/>
      <c r="L50" s="2"/>
      <c r="M50" s="2"/>
    </row>
    <row r="51" customFormat="false" ht="12.8" hidden="false" customHeight="false" outlineLevel="0" collapsed="false">
      <c r="A51" s="80"/>
      <c r="B51" s="2"/>
      <c r="C51" s="81"/>
      <c r="D51" s="2"/>
      <c r="E51" s="81"/>
      <c r="F51" s="81"/>
      <c r="G51" s="2"/>
      <c r="H51" s="2"/>
      <c r="I51" s="81"/>
      <c r="J51" s="2"/>
      <c r="K51" s="2"/>
      <c r="L51" s="2"/>
      <c r="M51" s="2"/>
    </row>
    <row r="52" customFormat="false" ht="12.75" hidden="false" customHeight="false" outlineLevel="0" collapsed="false">
      <c r="A52" s="80"/>
      <c r="B52" s="2"/>
      <c r="C52" s="81"/>
      <c r="D52" s="2"/>
      <c r="E52" s="81"/>
      <c r="F52" s="81"/>
      <c r="G52" s="2"/>
      <c r="H52" s="2"/>
      <c r="I52" s="81"/>
      <c r="J52" s="2"/>
      <c r="K52" s="2"/>
      <c r="L52" s="2"/>
      <c r="M52" s="2"/>
    </row>
    <row r="53" customFormat="false" ht="12.75" hidden="false" customHeight="false" outlineLevel="0" collapsed="false">
      <c r="A53" s="80"/>
      <c r="B53" s="2"/>
      <c r="C53" s="81"/>
      <c r="D53" s="2"/>
      <c r="E53" s="81"/>
      <c r="F53" s="81"/>
      <c r="G53" s="2"/>
      <c r="H53" s="2"/>
      <c r="I53" s="81"/>
      <c r="J53" s="2"/>
      <c r="K53" s="2"/>
      <c r="L53" s="2"/>
      <c r="M53" s="2"/>
    </row>
    <row r="54" customFormat="false" ht="12.75" hidden="false" customHeight="false" outlineLevel="0" collapsed="false">
      <c r="B54" s="2"/>
      <c r="C54" s="81"/>
      <c r="D54" s="2"/>
      <c r="E54" s="81"/>
      <c r="F54" s="81"/>
      <c r="G54" s="2"/>
      <c r="H54" s="2"/>
      <c r="I54" s="81"/>
      <c r="J54" s="2"/>
      <c r="K54" s="2"/>
      <c r="L54" s="2"/>
      <c r="M54" s="2"/>
    </row>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15">
    <mergeCell ref="A1:P1"/>
    <mergeCell ref="A2:A4"/>
    <mergeCell ref="B2:M2"/>
    <mergeCell ref="B3:C3"/>
    <mergeCell ref="D3:E3"/>
    <mergeCell ref="F3:H3"/>
    <mergeCell ref="I3:I4"/>
    <mergeCell ref="J3:K3"/>
    <mergeCell ref="L3:M3"/>
    <mergeCell ref="N3:N4"/>
    <mergeCell ref="O3:O4"/>
    <mergeCell ref="P3:P4"/>
    <mergeCell ref="P10:P11"/>
    <mergeCell ref="P23:P28"/>
    <mergeCell ref="P33:P42"/>
  </mergeCells>
  <printOptions headings="false" gridLines="false" gridLinesSet="true" horizontalCentered="false" verticalCentered="false"/>
  <pageMargins left="0.236111111111111" right="0.236111111111111" top="0.747916666666667" bottom="0.74791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1198</TotalTime>
  <Application>LibreOffice/7.3.6.2$Linux_X86_64 LibreOffice_project/30$Build-2</Application>
  <AppVersion>15.0000</AppVersion>
  <Company>SPecialiST RePack</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2020-03-03T10:59:45Z</dcterms:created>
  <dc:creator>яя</dc:creator>
  <dc:description/>
  <dc:language>ru-RU</dc:language>
  <cp:lastModifiedBy/>
  <dcterms:modified xsi:type="dcterms:W3CDTF">2023-07-06T11:10:16Z</dcterms:modified>
  <cp:revision>109</cp:revision>
  <dc:subject/>
  <dc:title/>
</cp:coreProperties>
</file>

<file path=docProps/custom.xml><?xml version="1.0" encoding="utf-8"?>
<Properties xmlns="http://schemas.openxmlformats.org/officeDocument/2006/custom-properties" xmlns:vt="http://schemas.openxmlformats.org/officeDocument/2006/docPropsVTypes"/>
</file>